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25200" windowHeight="12330" activeTab="0"/>
  </bookViews>
  <sheets>
    <sheet name="Calculateur" sheetId="1" r:id="rId1"/>
  </sheets>
  <definedNames/>
  <calcPr fullCalcOnLoad="1"/>
</workbook>
</file>

<file path=xl/sharedStrings.xml><?xml version="1.0" encoding="utf-8"?>
<sst xmlns="http://schemas.openxmlformats.org/spreadsheetml/2006/main" count="71" uniqueCount="68">
  <si>
    <t>NB de préparations réalisables par préparateurs/j</t>
  </si>
  <si>
    <t>CAPACITE THEORIQUE / AN</t>
  </si>
  <si>
    <t>Profil Std</t>
  </si>
  <si>
    <t>Profil 13</t>
  </si>
  <si>
    <t>1*</t>
  </si>
  <si>
    <t>Profil spécialisé</t>
  </si>
  <si>
    <t>Profil standard</t>
  </si>
  <si>
    <t>Pharmaciens</t>
  </si>
  <si>
    <t>Nombre de préparation par an (cocher votre situation)</t>
  </si>
  <si>
    <t>ETP</t>
  </si>
  <si>
    <t>0 - 5 000</t>
  </si>
  <si>
    <t>5 000 - 10 000</t>
  </si>
  <si>
    <t>10 000 - 15 000</t>
  </si>
  <si>
    <t>15 000 - 20 000</t>
  </si>
  <si>
    <t>20 000 - 25 000</t>
  </si>
  <si>
    <t>25 000 - 30 000</t>
  </si>
  <si>
    <t>30 000 - 35 000</t>
  </si>
  <si>
    <t>35 000 - 40 000</t>
  </si>
  <si>
    <t>40 000 - 50 000</t>
  </si>
  <si>
    <t>50 000 - 60 000</t>
  </si>
  <si>
    <t>60 000 - 70 000</t>
  </si>
  <si>
    <t>Missions associées</t>
  </si>
  <si>
    <t>A renseigner</t>
  </si>
  <si>
    <t>Facteur de pondération</t>
  </si>
  <si>
    <t>Contrôle analytique (Oui-Non)</t>
  </si>
  <si>
    <t xml:space="preserve">ETP Supplémentaire: </t>
  </si>
  <si>
    <t>Total ETP Pharmacien nécessaire:</t>
  </si>
  <si>
    <r>
      <t>Pourcentage d'hématologie (</t>
    </r>
    <r>
      <rPr>
        <b/>
        <sz val="11"/>
        <color indexed="12"/>
        <rFont val="Arial Narrow"/>
        <family val="2"/>
      </rPr>
      <t>H</t>
    </r>
    <r>
      <rPr>
        <sz val="11"/>
        <rFont val="Arial Narrow"/>
        <family val="2"/>
      </rPr>
      <t>) ou équivalent</t>
    </r>
    <r>
      <rPr>
        <b/>
        <sz val="11"/>
        <color indexed="10"/>
        <rFont val="Arial Narrow"/>
        <family val="2"/>
      </rPr>
      <t>*</t>
    </r>
  </si>
  <si>
    <r>
      <t>Pourcentage d'essais cliniques (</t>
    </r>
    <r>
      <rPr>
        <b/>
        <sz val="11"/>
        <color indexed="12"/>
        <rFont val="Arial Narrow"/>
        <family val="2"/>
      </rPr>
      <t>EC</t>
    </r>
    <r>
      <rPr>
        <sz val="11"/>
        <rFont val="Arial Narrow"/>
        <family val="2"/>
      </rPr>
      <t>)</t>
    </r>
  </si>
  <si>
    <r>
      <t>Pourcentage pédiatrie (</t>
    </r>
    <r>
      <rPr>
        <b/>
        <sz val="11"/>
        <color indexed="12"/>
        <rFont val="Arial Narrow"/>
        <family val="2"/>
      </rPr>
      <t>P</t>
    </r>
    <r>
      <rPr>
        <sz val="11"/>
        <rFont val="Arial Narrow"/>
        <family val="2"/>
      </rPr>
      <t>)</t>
    </r>
  </si>
  <si>
    <r>
      <t>*</t>
    </r>
    <r>
      <rPr>
        <i/>
        <sz val="9"/>
        <rFont val="Arial Narrow"/>
        <family val="2"/>
      </rPr>
      <t>Hématologie ou équivalent: Estimation d'une part de l'activité concernée par des préparations complexes (Melphalan, Carmustine, Doxo. liposomale, diffuseurs…)</t>
    </r>
  </si>
  <si>
    <r>
      <t xml:space="preserve">Essais cliniques </t>
    </r>
    <r>
      <rPr>
        <sz val="8"/>
        <rFont val="Arial Narrow"/>
        <family val="2"/>
      </rPr>
      <t>(Nombre d'essais gérés)</t>
    </r>
  </si>
  <si>
    <r>
      <t xml:space="preserve">Retrocession-ATU </t>
    </r>
    <r>
      <rPr>
        <sz val="8"/>
        <rFont val="Arial Narrow"/>
        <family val="2"/>
      </rPr>
      <t>(Estimation du pourcentage d'ETP temps pharmacien dédié à la retrocession d'anticancéreux)</t>
    </r>
  </si>
  <si>
    <r>
      <t xml:space="preserve">Sous-traitance </t>
    </r>
    <r>
      <rPr>
        <sz val="8"/>
        <rFont val="Arial Narrow"/>
        <family val="2"/>
      </rPr>
      <t>(%age du nombre de préparation)</t>
    </r>
  </si>
  <si>
    <r>
      <t>RCP</t>
    </r>
    <r>
      <rPr>
        <sz val="8"/>
        <rFont val="Arial Narrow"/>
        <family val="2"/>
      </rPr>
      <t xml:space="preserve"> (Nombre d'heures / semaine)</t>
    </r>
  </si>
  <si>
    <t>Standard</t>
  </si>
  <si>
    <t>Hematologie</t>
  </si>
  <si>
    <t>Essais cliniques</t>
  </si>
  <si>
    <t>Pédiatrie</t>
  </si>
  <si>
    <t>Réalisation préparation</t>
  </si>
  <si>
    <t>Préparation plateau</t>
  </si>
  <si>
    <t>Contrôle plateau</t>
  </si>
  <si>
    <t>Préparation et/ou mise en Stérilisation (H/I)</t>
  </si>
  <si>
    <t>réalisation contrôle</t>
  </si>
  <si>
    <t>Libération</t>
  </si>
  <si>
    <t>Gestion stocks</t>
  </si>
  <si>
    <t>Traitements informatiques</t>
  </si>
  <si>
    <t>Opérations annexes ZAC</t>
  </si>
  <si>
    <t>Préparateurs</t>
  </si>
  <si>
    <t>Données générales STRUCTURE</t>
  </si>
  <si>
    <t>Heures nettes de travail</t>
  </si>
  <si>
    <t>Ratio poste/ETP préparateur</t>
  </si>
  <si>
    <t>Nombre de préparateur à renseigner en Poste ou ETP</t>
  </si>
  <si>
    <t>Poste</t>
  </si>
  <si>
    <t>POSTE</t>
  </si>
  <si>
    <t>Pose tubulure</t>
  </si>
  <si>
    <t>NB Jour ouvrés</t>
  </si>
  <si>
    <t>Qui réalise les contrôles (non analytiques)</t>
  </si>
  <si>
    <t>Préparateur</t>
  </si>
  <si>
    <t>Pharmacien</t>
  </si>
  <si>
    <t>Votre profil</t>
  </si>
  <si>
    <t>Pourcentage autre</t>
  </si>
  <si>
    <t>Heures nettes de préparation par poste</t>
  </si>
  <si>
    <t>Cadence théorique (nombre prep / heure)</t>
  </si>
  <si>
    <t>Ratio temps préparation/temps logistique</t>
  </si>
  <si>
    <t>Temps préparateur effectif par jour (heure)</t>
  </si>
  <si>
    <t>Equilibre</t>
  </si>
  <si>
    <t>Pondération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</si>
</sst>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quot;Vrai&quot;;&quot;Vrai&quot;;&quot;Faux&quot;"/>
    <numFmt numFmtId="174" formatCode="&quot;Actif&quot;;&quot;Actif&quot;;&quot;Inactif&quot;"/>
  </numFmts>
  <fonts count="51">
    <font>
      <sz val="12"/>
      <name val="Times New Roman"/>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2"/>
      <color indexed="12"/>
      <name val="Times New Roman"/>
      <family val="0"/>
    </font>
    <font>
      <u val="single"/>
      <sz val="10.2"/>
      <color indexed="36"/>
      <name val="Times New Roman"/>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0"/>
    </font>
    <font>
      <sz val="12"/>
      <name val="Arial Narrow"/>
      <family val="2"/>
    </font>
    <font>
      <b/>
      <i/>
      <u val="single"/>
      <sz val="12"/>
      <name val="Arial Narrow"/>
      <family val="2"/>
    </font>
    <font>
      <b/>
      <sz val="12"/>
      <color indexed="12"/>
      <name val="Arial Narrow"/>
      <family val="2"/>
    </font>
    <font>
      <sz val="9"/>
      <name val="Arial Narrow"/>
      <family val="2"/>
    </font>
    <font>
      <sz val="11"/>
      <name val="Arial Narrow"/>
      <family val="2"/>
    </font>
    <font>
      <b/>
      <sz val="11"/>
      <color indexed="12"/>
      <name val="Arial Narrow"/>
      <family val="2"/>
    </font>
    <font>
      <b/>
      <sz val="11"/>
      <color indexed="10"/>
      <name val="Arial Narrow"/>
      <family val="2"/>
    </font>
    <font>
      <b/>
      <sz val="11"/>
      <name val="Arial Narrow"/>
      <family val="2"/>
    </font>
    <font>
      <sz val="11"/>
      <color indexed="10"/>
      <name val="Arial Narrow"/>
      <family val="2"/>
    </font>
    <font>
      <b/>
      <sz val="9"/>
      <name val="Arial Narrow"/>
      <family val="2"/>
    </font>
    <font>
      <b/>
      <sz val="12"/>
      <name val="Arial Narrow"/>
      <family val="2"/>
    </font>
    <font>
      <i/>
      <sz val="9"/>
      <name val="Arial Narrow"/>
      <family val="2"/>
    </font>
    <font>
      <i/>
      <sz val="9"/>
      <color indexed="10"/>
      <name val="Arial Narrow"/>
      <family val="2"/>
    </font>
    <font>
      <i/>
      <sz val="12"/>
      <name val="Arial Narrow"/>
      <family val="2"/>
    </font>
    <font>
      <sz val="12"/>
      <color indexed="9"/>
      <name val="Arial Narrow"/>
      <family val="2"/>
    </font>
    <font>
      <sz val="8"/>
      <name val="Arial Narrow"/>
      <family val="2"/>
    </font>
    <font>
      <b/>
      <sz val="12"/>
      <color indexed="10"/>
      <name val="Arial Narrow"/>
      <family val="2"/>
    </font>
    <font>
      <b/>
      <sz val="12"/>
      <color indexed="10"/>
      <name val="Times New Roman"/>
      <family val="1"/>
    </font>
    <font>
      <sz val="8"/>
      <name val="Tahoma"/>
      <family val="2"/>
    </font>
    <font>
      <b/>
      <i/>
      <sz val="11"/>
      <color indexed="12"/>
      <name val="Times New Roman"/>
      <family val="1"/>
    </font>
    <font>
      <b/>
      <sz val="10"/>
      <color indexed="60"/>
      <name val="Cambria"/>
      <family val="1"/>
    </font>
    <font>
      <sz val="10"/>
      <color indexed="60"/>
      <name val="Cambria"/>
      <family val="1"/>
    </font>
    <font>
      <sz val="1.75"/>
      <color indexed="8"/>
      <name val="Times New Roman"/>
      <family val="0"/>
    </font>
    <font>
      <b/>
      <sz val="1.25"/>
      <color indexed="8"/>
      <name val="Times New Roman"/>
      <family val="0"/>
    </font>
    <font>
      <sz val="12"/>
      <color indexed="8"/>
      <name val="Times New Roman"/>
      <family val="0"/>
    </font>
    <font>
      <i/>
      <sz val="11"/>
      <color indexed="8"/>
      <name val="Times New Roman"/>
      <family val="0"/>
    </font>
    <font>
      <sz val="7"/>
      <color indexed="8"/>
      <name val="Cambria"/>
      <family val="0"/>
    </font>
    <font>
      <b/>
      <i/>
      <sz val="10"/>
      <color indexed="8"/>
      <name val="Times New Roman"/>
      <family val="0"/>
    </font>
    <font>
      <sz val="7"/>
      <color indexed="8"/>
      <name val="Times New Roman"/>
      <family val="0"/>
    </font>
    <font>
      <sz val="8"/>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8"/>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style="medium"/>
      <right style="medium"/>
      <top style="medium"/>
      <bottom style="thin"/>
    </border>
    <border>
      <left>
        <color indexed="63"/>
      </left>
      <right style="medium"/>
      <top style="medium"/>
      <bottom>
        <color indexed="63"/>
      </bottom>
    </border>
    <border>
      <left style="medium"/>
      <right style="medium"/>
      <top style="thin"/>
      <bottom style="thin"/>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thick">
        <color indexed="10"/>
      </left>
      <right style="thick">
        <color indexed="10"/>
      </right>
      <top style="thick">
        <color indexed="10"/>
      </top>
      <bottom style="thick">
        <color indexed="10"/>
      </bottom>
    </border>
    <border>
      <left style="medium"/>
      <right style="medium"/>
      <top>
        <color indexed="63"/>
      </top>
      <bottom style="thin"/>
    </border>
    <border>
      <left style="medium"/>
      <right style="medium"/>
      <top style="thin"/>
      <bottom style="mediu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color indexed="10"/>
      </left>
      <right style="thin"/>
      <top style="thick">
        <color indexed="10"/>
      </top>
      <bottom style="thick">
        <color indexed="10"/>
      </bottom>
    </border>
    <border>
      <left style="thin"/>
      <right style="thick">
        <color indexed="10"/>
      </right>
      <top style="thick">
        <color indexed="10"/>
      </top>
      <bottom style="thick">
        <color indexed="10"/>
      </bottom>
    </border>
    <border>
      <left style="thin"/>
      <right style="thin"/>
      <top style="thick">
        <color indexed="10"/>
      </top>
      <bottom style="thick">
        <color indexed="10"/>
      </bottom>
    </border>
    <border>
      <left style="thin"/>
      <right style="medium"/>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thin"/>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style="thin"/>
    </border>
    <border>
      <left style="thin"/>
      <right style="medium"/>
      <top style="thin"/>
      <bottom style="thin"/>
    </border>
    <border>
      <left style="thin"/>
      <right style="thin"/>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44" fontId="0" fillId="0" borderId="0" applyFont="0" applyFill="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185">
    <xf numFmtId="0" fontId="0" fillId="0" borderId="0" xfId="0" applyAlignment="1">
      <alignment/>
    </xf>
    <xf numFmtId="0" fontId="21" fillId="0" borderId="10" xfId="0" applyFont="1" applyBorder="1" applyAlignment="1">
      <alignment vertical="center"/>
    </xf>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vertical="center"/>
    </xf>
    <xf numFmtId="0" fontId="21" fillId="24" borderId="0" xfId="0" applyFont="1" applyFill="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1" fillId="3" borderId="13" xfId="0" applyFont="1" applyFill="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vertical="center"/>
    </xf>
    <xf numFmtId="0" fontId="21" fillId="3" borderId="15" xfId="0" applyFont="1" applyFill="1" applyBorder="1" applyAlignment="1">
      <alignment horizontal="left" vertical="center" wrapText="1"/>
    </xf>
    <xf numFmtId="0" fontId="21" fillId="3" borderId="16" xfId="0" applyFont="1" applyFill="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0" xfId="0" applyFont="1" applyBorder="1" applyAlignment="1">
      <alignment vertical="center" wrapText="1"/>
    </xf>
    <xf numFmtId="0" fontId="21" fillId="24" borderId="10" xfId="0" applyFont="1" applyFill="1" applyBorder="1" applyAlignment="1">
      <alignment vertical="center"/>
    </xf>
    <xf numFmtId="0" fontId="22" fillId="24" borderId="10" xfId="0" applyFont="1" applyFill="1" applyBorder="1" applyAlignment="1">
      <alignment/>
    </xf>
    <xf numFmtId="0" fontId="22" fillId="24" borderId="10" xfId="0" applyFont="1" applyFill="1" applyBorder="1" applyAlignment="1">
      <alignment horizontal="center" vertical="center"/>
    </xf>
    <xf numFmtId="0" fontId="21" fillId="24" borderId="10" xfId="0" applyFont="1" applyFill="1" applyBorder="1" applyAlignment="1">
      <alignment horizontal="center" vertical="center"/>
    </xf>
    <xf numFmtId="0" fontId="21" fillId="24" borderId="12" xfId="0" applyFont="1" applyFill="1" applyBorder="1" applyAlignment="1">
      <alignment vertical="center"/>
    </xf>
    <xf numFmtId="0" fontId="21" fillId="24" borderId="0" xfId="0" applyFont="1" applyFill="1" applyBorder="1" applyAlignment="1">
      <alignment vertical="center"/>
    </xf>
    <xf numFmtId="0" fontId="21" fillId="24" borderId="14" xfId="0" applyFont="1" applyFill="1" applyBorder="1" applyAlignment="1">
      <alignment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24" borderId="0" xfId="0" applyFont="1" applyFill="1" applyBorder="1" applyAlignment="1">
      <alignment horizontal="center" vertical="center"/>
    </xf>
    <xf numFmtId="9" fontId="28" fillId="22" borderId="22" xfId="0" applyNumberFormat="1" applyFont="1" applyFill="1" applyBorder="1" applyAlignment="1">
      <alignment horizontal="center" vertical="center"/>
    </xf>
    <xf numFmtId="9" fontId="25" fillId="21" borderId="23" xfId="0" applyNumberFormat="1" applyFont="1" applyFill="1" applyBorder="1" applyAlignment="1" applyProtection="1">
      <alignment horizontal="center" vertical="center"/>
      <protection locked="0"/>
    </xf>
    <xf numFmtId="9" fontId="28" fillId="22" borderId="13" xfId="0" applyNumberFormat="1" applyFont="1" applyFill="1" applyBorder="1" applyAlignment="1">
      <alignment horizontal="center" vertical="center"/>
    </xf>
    <xf numFmtId="9" fontId="25" fillId="20" borderId="24" xfId="0" applyNumberFormat="1" applyFont="1" applyFill="1" applyBorder="1" applyAlignment="1" applyProtection="1">
      <alignment horizontal="center" vertical="center"/>
      <protection locked="0"/>
    </xf>
    <xf numFmtId="2" fontId="28" fillId="20" borderId="13" xfId="0" applyNumberFormat="1" applyFont="1" applyFill="1" applyBorder="1" applyAlignment="1" quotePrefix="1">
      <alignment horizontal="center" vertical="center"/>
    </xf>
    <xf numFmtId="2" fontId="25" fillId="20" borderId="13" xfId="0" applyNumberFormat="1" applyFont="1" applyFill="1" applyBorder="1" applyAlignment="1" quotePrefix="1">
      <alignment horizontal="center" vertical="center"/>
    </xf>
    <xf numFmtId="2" fontId="28" fillId="20" borderId="13" xfId="0" applyNumberFormat="1" applyFont="1" applyFill="1" applyBorder="1" applyAlignment="1">
      <alignment horizontal="center" vertical="center"/>
    </xf>
    <xf numFmtId="9" fontId="28" fillId="20" borderId="13" xfId="0" applyNumberFormat="1" applyFont="1" applyFill="1" applyBorder="1" applyAlignment="1">
      <alignment horizontal="center" vertical="center"/>
    </xf>
    <xf numFmtId="9" fontId="25" fillId="20" borderId="13" xfId="0" applyNumberFormat="1" applyFont="1" applyFill="1" applyBorder="1" applyAlignment="1">
      <alignment horizontal="center" vertical="center"/>
    </xf>
    <xf numFmtId="4" fontId="27" fillId="20" borderId="13" xfId="0" applyNumberFormat="1" applyFont="1" applyFill="1" applyBorder="1" applyAlignment="1">
      <alignment horizontal="center" vertical="center"/>
    </xf>
    <xf numFmtId="4" fontId="29" fillId="20" borderId="13" xfId="0" applyNumberFormat="1" applyFont="1" applyFill="1" applyBorder="1" applyAlignment="1">
      <alignment horizontal="center" vertical="center"/>
    </xf>
    <xf numFmtId="2" fontId="27" fillId="20" borderId="13" xfId="0" applyNumberFormat="1" applyFont="1" applyFill="1" applyBorder="1" applyAlignment="1">
      <alignment horizontal="center" vertical="center"/>
    </xf>
    <xf numFmtId="3" fontId="28" fillId="20" borderId="13" xfId="0" applyNumberFormat="1" applyFont="1" applyFill="1" applyBorder="1" applyAlignment="1">
      <alignment horizontal="center" vertical="center"/>
    </xf>
    <xf numFmtId="3" fontId="25" fillId="20" borderId="13" xfId="0" applyNumberFormat="1" applyFont="1" applyFill="1" applyBorder="1" applyAlignment="1">
      <alignment horizontal="center" vertical="center"/>
    </xf>
    <xf numFmtId="0" fontId="28" fillId="17" borderId="17" xfId="0" applyFont="1" applyFill="1" applyBorder="1" applyAlignment="1">
      <alignment horizontal="left" vertical="center"/>
    </xf>
    <xf numFmtId="0" fontId="28" fillId="17" borderId="18" xfId="0" applyFont="1" applyFill="1" applyBorder="1" applyAlignment="1">
      <alignment horizontal="center" vertical="center"/>
    </xf>
    <xf numFmtId="3" fontId="28" fillId="17" borderId="25" xfId="0" applyNumberFormat="1" applyFont="1" applyFill="1" applyBorder="1" applyAlignment="1">
      <alignment horizontal="center" vertical="center"/>
    </xf>
    <xf numFmtId="0" fontId="31" fillId="17" borderId="26" xfId="0" applyFont="1" applyFill="1" applyBorder="1" applyAlignment="1">
      <alignment horizontal="left" vertical="center"/>
    </xf>
    <xf numFmtId="0" fontId="31" fillId="17" borderId="26" xfId="0" applyFont="1" applyFill="1" applyBorder="1" applyAlignment="1">
      <alignment horizontal="center" vertical="center"/>
    </xf>
    <xf numFmtId="3" fontId="31" fillId="17" borderId="26" xfId="0" applyNumberFormat="1" applyFont="1" applyFill="1" applyBorder="1" applyAlignment="1">
      <alignment horizontal="center" vertical="center"/>
    </xf>
    <xf numFmtId="0" fontId="31" fillId="17" borderId="0" xfId="0" applyFont="1" applyFill="1" applyBorder="1" applyAlignment="1">
      <alignment horizontal="center" vertical="center"/>
    </xf>
    <xf numFmtId="2" fontId="21" fillId="0" borderId="19" xfId="0" applyNumberFormat="1" applyFont="1" applyBorder="1" applyAlignment="1">
      <alignment horizontal="center" vertical="center"/>
    </xf>
    <xf numFmtId="0" fontId="21" fillId="24" borderId="27" xfId="0" applyFont="1" applyFill="1" applyBorder="1" applyAlignment="1">
      <alignment vertical="center"/>
    </xf>
    <xf numFmtId="0" fontId="21" fillId="24" borderId="28" xfId="0" applyFont="1" applyFill="1" applyBorder="1" applyAlignment="1">
      <alignment vertical="center"/>
    </xf>
    <xf numFmtId="0" fontId="21" fillId="24" borderId="0" xfId="0" applyFont="1" applyFill="1" applyBorder="1" applyAlignment="1">
      <alignment/>
    </xf>
    <xf numFmtId="3" fontId="21" fillId="24" borderId="0" xfId="0" applyNumberFormat="1" applyFont="1" applyFill="1" applyBorder="1" applyAlignment="1">
      <alignment vertical="center"/>
    </xf>
    <xf numFmtId="3" fontId="21" fillId="24" borderId="0" xfId="0" applyNumberFormat="1" applyFont="1" applyFill="1" applyBorder="1" applyAlignment="1">
      <alignment/>
    </xf>
    <xf numFmtId="0" fontId="34" fillId="24" borderId="10" xfId="0" applyFont="1" applyFill="1" applyBorder="1" applyAlignment="1">
      <alignment vertical="center"/>
    </xf>
    <xf numFmtId="0" fontId="35" fillId="24" borderId="0" xfId="0" applyFont="1" applyFill="1" applyBorder="1" applyAlignment="1">
      <alignment vertical="center"/>
    </xf>
    <xf numFmtId="0" fontId="21" fillId="22" borderId="29" xfId="0" applyFont="1" applyFill="1" applyBorder="1" applyAlignment="1">
      <alignment horizontal="center" vertical="center" wrapText="1"/>
    </xf>
    <xf numFmtId="0" fontId="21" fillId="20" borderId="29" xfId="0" applyFont="1" applyFill="1" applyBorder="1" applyAlignment="1">
      <alignment vertical="center"/>
    </xf>
    <xf numFmtId="2" fontId="21" fillId="22" borderId="30" xfId="0" applyNumberFormat="1" applyFont="1" applyFill="1" applyBorder="1" applyAlignment="1">
      <alignment horizontal="center" vertical="center" wrapText="1"/>
    </xf>
    <xf numFmtId="0" fontId="21" fillId="20" borderId="30" xfId="0" applyFont="1" applyFill="1" applyBorder="1" applyAlignment="1">
      <alignment vertical="center"/>
    </xf>
    <xf numFmtId="2" fontId="21" fillId="22" borderId="31" xfId="0" applyNumberFormat="1" applyFont="1" applyFill="1" applyBorder="1" applyAlignment="1">
      <alignment horizontal="center" vertical="center" wrapText="1"/>
    </xf>
    <xf numFmtId="0" fontId="21" fillId="20" borderId="31" xfId="0" applyFont="1" applyFill="1" applyBorder="1" applyAlignment="1">
      <alignment vertical="center"/>
    </xf>
    <xf numFmtId="2" fontId="21" fillId="22" borderId="32" xfId="0" applyNumberFormat="1" applyFont="1" applyFill="1" applyBorder="1" applyAlignment="1">
      <alignment horizontal="center" vertical="center" wrapText="1"/>
    </xf>
    <xf numFmtId="0" fontId="21" fillId="20" borderId="32" xfId="0" applyFont="1" applyFill="1" applyBorder="1" applyAlignment="1">
      <alignment vertical="center"/>
    </xf>
    <xf numFmtId="2" fontId="21" fillId="22" borderId="27" xfId="0" applyNumberFormat="1" applyFont="1" applyFill="1" applyBorder="1" applyAlignment="1">
      <alignment horizontal="center" vertical="center" wrapText="1"/>
    </xf>
    <xf numFmtId="0" fontId="21" fillId="20" borderId="27" xfId="0" applyFont="1" applyFill="1" applyBorder="1" applyAlignment="1">
      <alignment vertical="center"/>
    </xf>
    <xf numFmtId="0" fontId="21" fillId="25" borderId="33" xfId="0" applyFont="1" applyFill="1" applyBorder="1" applyAlignment="1">
      <alignment vertical="center"/>
    </xf>
    <xf numFmtId="0" fontId="21" fillId="25" borderId="0" xfId="0" applyFont="1" applyFill="1" applyBorder="1" applyAlignment="1">
      <alignment vertical="center"/>
    </xf>
    <xf numFmtId="0" fontId="37" fillId="0" borderId="27" xfId="0" applyFont="1" applyBorder="1" applyAlignment="1">
      <alignment horizontal="center" vertical="center" wrapText="1"/>
    </xf>
    <xf numFmtId="0" fontId="21" fillId="24" borderId="0" xfId="0" applyFont="1" applyFill="1" applyBorder="1" applyAlignment="1">
      <alignment horizontal="right" vertical="center"/>
    </xf>
    <xf numFmtId="0" fontId="37" fillId="0" borderId="0" xfId="0" applyFont="1" applyAlignment="1">
      <alignment horizontal="left" vertical="center"/>
    </xf>
    <xf numFmtId="0" fontId="21" fillId="0" borderId="34" xfId="0" applyFont="1" applyBorder="1" applyAlignment="1" applyProtection="1">
      <alignment vertical="center"/>
      <protection hidden="1" locked="0"/>
    </xf>
    <xf numFmtId="0" fontId="21" fillId="0" borderId="33" xfId="0" applyFont="1" applyBorder="1" applyAlignment="1" applyProtection="1">
      <alignment vertical="center"/>
      <protection hidden="1" locked="0"/>
    </xf>
    <xf numFmtId="0" fontId="21" fillId="24" borderId="34" xfId="0" applyFont="1" applyFill="1" applyBorder="1" applyAlignment="1" applyProtection="1">
      <alignment vertical="center"/>
      <protection hidden="1" locked="0"/>
    </xf>
    <xf numFmtId="0" fontId="21" fillId="24" borderId="33" xfId="0" applyFont="1" applyFill="1" applyBorder="1" applyAlignment="1" applyProtection="1">
      <alignment vertical="center"/>
      <protection hidden="1" locked="0"/>
    </xf>
    <xf numFmtId="0" fontId="21" fillId="24" borderId="35" xfId="0" applyFont="1" applyFill="1" applyBorder="1" applyAlignment="1" applyProtection="1">
      <alignment vertical="center"/>
      <protection hidden="1" locked="0"/>
    </xf>
    <xf numFmtId="0" fontId="35" fillId="24" borderId="33" xfId="0" applyFont="1" applyFill="1" applyBorder="1" applyAlignment="1" applyProtection="1">
      <alignment vertical="center"/>
      <protection hidden="1" locked="0"/>
    </xf>
    <xf numFmtId="0" fontId="21" fillId="24" borderId="0" xfId="0" applyFont="1" applyFill="1" applyAlignment="1" applyProtection="1">
      <alignment vertical="center"/>
      <protection hidden="1" locked="0"/>
    </xf>
    <xf numFmtId="0" fontId="21" fillId="0" borderId="0" xfId="0" applyFont="1" applyAlignment="1" applyProtection="1">
      <alignment vertical="center"/>
      <protection hidden="1" locked="0"/>
    </xf>
    <xf numFmtId="0" fontId="21" fillId="0" borderId="10" xfId="0" applyFont="1" applyBorder="1" applyAlignment="1" applyProtection="1">
      <alignment vertical="center"/>
      <protection hidden="1" locked="0"/>
    </xf>
    <xf numFmtId="0" fontId="21" fillId="0" borderId="0" xfId="0" applyFont="1" applyBorder="1" applyAlignment="1" applyProtection="1">
      <alignment vertical="center"/>
      <protection hidden="1" locked="0"/>
    </xf>
    <xf numFmtId="0" fontId="21" fillId="24" borderId="10" xfId="0" applyFont="1" applyFill="1" applyBorder="1" applyAlignment="1" applyProtection="1">
      <alignment vertical="center"/>
      <protection hidden="1" locked="0"/>
    </xf>
    <xf numFmtId="0" fontId="21" fillId="24" borderId="0" xfId="0" applyFont="1" applyFill="1" applyBorder="1" applyAlignment="1" applyProtection="1">
      <alignment vertical="center"/>
      <protection hidden="1" locked="0"/>
    </xf>
    <xf numFmtId="0" fontId="21" fillId="24" borderId="27" xfId="0" applyFont="1" applyFill="1" applyBorder="1" applyAlignment="1" applyProtection="1">
      <alignment vertical="center"/>
      <protection hidden="1" locked="0"/>
    </xf>
    <xf numFmtId="0" fontId="35" fillId="24" borderId="0" xfId="0" applyFont="1" applyFill="1" applyBorder="1" applyAlignment="1" applyProtection="1">
      <alignment vertical="center"/>
      <protection hidden="1" locked="0"/>
    </xf>
    <xf numFmtId="0" fontId="21" fillId="20" borderId="15" xfId="0" applyFont="1" applyFill="1" applyBorder="1" applyAlignment="1">
      <alignment horizontal="center" vertical="center"/>
    </xf>
    <xf numFmtId="0" fontId="21" fillId="20" borderId="19" xfId="0" applyFont="1" applyFill="1" applyBorder="1" applyAlignment="1">
      <alignment horizontal="center" vertical="center"/>
    </xf>
    <xf numFmtId="0" fontId="21" fillId="20" borderId="15" xfId="0" applyFont="1" applyFill="1" applyBorder="1" applyAlignment="1">
      <alignment horizontal="center" vertical="center" wrapText="1"/>
    </xf>
    <xf numFmtId="0" fontId="21" fillId="20" borderId="19" xfId="0" applyFont="1" applyFill="1" applyBorder="1" applyAlignment="1">
      <alignment horizontal="center" vertical="center" wrapText="1"/>
    </xf>
    <xf numFmtId="0" fontId="33" fillId="0" borderId="0" xfId="0" applyFont="1" applyBorder="1" applyAlignment="1">
      <alignment horizontal="left" vertical="center" wrapText="1"/>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1" fillId="21" borderId="39" xfId="0" applyFont="1" applyFill="1" applyBorder="1" applyAlignment="1" applyProtection="1">
      <alignment horizontal="center" vertical="center"/>
      <protection locked="0"/>
    </xf>
    <xf numFmtId="0" fontId="21" fillId="21" borderId="40" xfId="0" applyFont="1" applyFill="1" applyBorder="1" applyAlignment="1" applyProtection="1">
      <alignment horizontal="center" vertical="center"/>
      <protection locked="0"/>
    </xf>
    <xf numFmtId="0" fontId="21" fillId="20" borderId="20" xfId="0" applyFont="1" applyFill="1" applyBorder="1" applyAlignment="1" quotePrefix="1">
      <alignment horizontal="center" vertical="center"/>
    </xf>
    <xf numFmtId="0" fontId="21" fillId="20" borderId="21" xfId="0" applyFont="1" applyFill="1" applyBorder="1" applyAlignment="1" quotePrefix="1">
      <alignment horizontal="center" vertical="center"/>
    </xf>
    <xf numFmtId="0" fontId="21" fillId="21" borderId="39" xfId="0" applyFont="1" applyFill="1" applyBorder="1" applyAlignment="1" applyProtection="1">
      <alignment horizontal="center" vertical="center"/>
      <protection locked="0"/>
    </xf>
    <xf numFmtId="0" fontId="21" fillId="21" borderId="41" xfId="0" applyFont="1" applyFill="1" applyBorder="1" applyAlignment="1" applyProtection="1">
      <alignment horizontal="center" vertical="center"/>
      <protection locked="0"/>
    </xf>
    <xf numFmtId="0" fontId="21" fillId="21" borderId="40" xfId="0" applyFont="1" applyFill="1" applyBorder="1" applyAlignment="1" applyProtection="1">
      <alignment horizontal="center" vertical="center"/>
      <protection locked="0"/>
    </xf>
    <xf numFmtId="2" fontId="21" fillId="20" borderId="26" xfId="0" applyNumberFormat="1" applyFont="1" applyFill="1" applyBorder="1" applyAlignment="1">
      <alignment horizontal="center" vertical="center"/>
    </xf>
    <xf numFmtId="2" fontId="21" fillId="20" borderId="42" xfId="0" applyNumberFormat="1" applyFont="1" applyFill="1" applyBorder="1" applyAlignment="1">
      <alignment horizontal="center" vertical="center"/>
    </xf>
    <xf numFmtId="0" fontId="21" fillId="20" borderId="26" xfId="0" applyFont="1" applyFill="1" applyBorder="1" applyAlignment="1">
      <alignment horizontal="center" vertical="center"/>
    </xf>
    <xf numFmtId="0" fontId="21" fillId="20" borderId="42" xfId="0" applyFont="1" applyFill="1" applyBorder="1" applyAlignment="1">
      <alignment horizontal="center" vertical="center"/>
    </xf>
    <xf numFmtId="0" fontId="21" fillId="0" borderId="22" xfId="0" applyFont="1" applyBorder="1" applyAlignment="1">
      <alignment horizontal="center" vertical="center"/>
    </xf>
    <xf numFmtId="0" fontId="21" fillId="0" borderId="30" xfId="0" applyFont="1" applyBorder="1" applyAlignment="1">
      <alignment horizontal="center" vertical="center"/>
    </xf>
    <xf numFmtId="0" fontId="21" fillId="0" borderId="43" xfId="0" applyFont="1" applyBorder="1" applyAlignment="1">
      <alignment horizontal="center" vertical="center"/>
    </xf>
    <xf numFmtId="0" fontId="21" fillId="20" borderId="44" xfId="0" applyFont="1" applyFill="1" applyBorder="1" applyAlignment="1">
      <alignment horizontal="center" vertical="center"/>
    </xf>
    <xf numFmtId="0" fontId="21" fillId="20" borderId="45" xfId="0" applyFont="1" applyFill="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20" borderId="45" xfId="0" applyFont="1" applyFill="1" applyBorder="1" applyAlignment="1" quotePrefix="1">
      <alignment horizontal="center" vertical="center"/>
    </xf>
    <xf numFmtId="0" fontId="21" fillId="20" borderId="49" xfId="0" applyFont="1" applyFill="1" applyBorder="1" applyAlignment="1" quotePrefix="1">
      <alignment horizontal="center" vertical="center"/>
    </xf>
    <xf numFmtId="0" fontId="21" fillId="21" borderId="41" xfId="0" applyFont="1" applyFill="1" applyBorder="1" applyAlignment="1" applyProtection="1">
      <alignment horizontal="center" vertical="center"/>
      <protection locked="0"/>
    </xf>
    <xf numFmtId="0" fontId="24" fillId="20" borderId="20" xfId="0" applyFont="1" applyFill="1" applyBorder="1" applyAlignment="1">
      <alignment horizontal="center" vertical="center"/>
    </xf>
    <xf numFmtId="0" fontId="24" fillId="20" borderId="21" xfId="0"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30" xfId="0" applyFont="1" applyFill="1" applyBorder="1" applyAlignment="1">
      <alignment horizontal="center" vertical="center"/>
    </xf>
    <xf numFmtId="0" fontId="21" fillId="26" borderId="43" xfId="0" applyFont="1" applyFill="1" applyBorder="1" applyAlignment="1">
      <alignment horizontal="center" vertical="center"/>
    </xf>
    <xf numFmtId="0" fontId="21" fillId="0" borderId="19"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20" borderId="19" xfId="0" applyFont="1" applyFill="1" applyBorder="1" applyAlignment="1">
      <alignment horizontal="center" vertical="center"/>
    </xf>
    <xf numFmtId="0" fontId="21" fillId="0" borderId="19" xfId="0" applyFont="1" applyBorder="1" applyAlignment="1">
      <alignment horizontal="center" vertical="center"/>
    </xf>
    <xf numFmtId="0" fontId="21" fillId="20" borderId="16" xfId="0" applyFont="1" applyFill="1" applyBorder="1" applyAlignment="1">
      <alignment horizontal="center" vertical="center"/>
    </xf>
    <xf numFmtId="0" fontId="25" fillId="22" borderId="22" xfId="0" applyFont="1" applyFill="1" applyBorder="1" applyAlignment="1">
      <alignment horizontal="center" vertical="center"/>
    </xf>
    <xf numFmtId="0" fontId="25" fillId="22" borderId="30" xfId="0" applyFont="1" applyFill="1" applyBorder="1" applyAlignment="1">
      <alignment horizontal="center" vertical="center"/>
    </xf>
    <xf numFmtId="0" fontId="21" fillId="20" borderId="17" xfId="0" applyFont="1" applyFill="1" applyBorder="1" applyAlignment="1">
      <alignment horizontal="center" vertical="center"/>
    </xf>
    <xf numFmtId="0" fontId="21" fillId="20" borderId="50" xfId="0" applyFont="1" applyFill="1" applyBorder="1" applyAlignment="1">
      <alignment horizontal="center" vertical="center"/>
    </xf>
    <xf numFmtId="0" fontId="21" fillId="20" borderId="18" xfId="0" applyFont="1" applyFill="1" applyBorder="1" applyAlignment="1">
      <alignment horizontal="center" vertical="center"/>
    </xf>
    <xf numFmtId="0" fontId="25" fillId="0" borderId="51" xfId="0" applyFont="1" applyBorder="1" applyAlignment="1">
      <alignment horizontal="center" vertical="center"/>
    </xf>
    <xf numFmtId="0" fontId="25" fillId="0" borderId="29" xfId="0" applyFont="1" applyBorder="1" applyAlignment="1">
      <alignment horizontal="center" vertical="center"/>
    </xf>
    <xf numFmtId="0" fontId="25" fillId="0" borderId="12" xfId="0" applyFont="1" applyBorder="1" applyAlignment="1">
      <alignment horizontal="center" vertical="center"/>
    </xf>
    <xf numFmtId="0" fontId="25" fillId="20" borderId="22" xfId="0" applyFont="1" applyFill="1" applyBorder="1" applyAlignment="1">
      <alignment horizontal="center" vertical="center"/>
    </xf>
    <xf numFmtId="0" fontId="25" fillId="20" borderId="30" xfId="0" applyFont="1" applyFill="1" applyBorder="1" applyAlignment="1">
      <alignment horizontal="center" vertical="center"/>
    </xf>
    <xf numFmtId="0" fontId="28" fillId="20" borderId="22" xfId="0" applyFont="1" applyFill="1" applyBorder="1" applyAlignment="1">
      <alignment horizontal="center" vertical="center"/>
    </xf>
    <xf numFmtId="0" fontId="28" fillId="20" borderId="30" xfId="0" applyFont="1" applyFill="1" applyBorder="1" applyAlignment="1">
      <alignment horizontal="center" vertical="center"/>
    </xf>
    <xf numFmtId="0" fontId="21" fillId="20" borderId="51" xfId="0" applyFont="1" applyFill="1" applyBorder="1" applyAlignment="1">
      <alignment horizontal="center" vertical="center" wrapText="1"/>
    </xf>
    <xf numFmtId="0" fontId="21" fillId="20" borderId="29" xfId="0" applyFont="1" applyFill="1" applyBorder="1" applyAlignment="1">
      <alignment horizontal="center" vertical="center" wrapText="1"/>
    </xf>
    <xf numFmtId="0" fontId="31" fillId="20" borderId="22" xfId="0" applyFont="1" applyFill="1" applyBorder="1" applyAlignment="1">
      <alignment horizontal="center" vertical="center" wrapText="1"/>
    </xf>
    <xf numFmtId="0" fontId="31" fillId="20" borderId="30" xfId="0" applyFont="1" applyFill="1" applyBorder="1" applyAlignment="1">
      <alignment horizontal="center" vertical="center" wrapText="1"/>
    </xf>
    <xf numFmtId="0" fontId="31" fillId="20" borderId="52" xfId="0" applyFont="1" applyFill="1" applyBorder="1" applyAlignment="1">
      <alignment horizontal="center" vertical="center" wrapText="1"/>
    </xf>
    <xf numFmtId="0" fontId="31" fillId="20" borderId="31" xfId="0" applyFont="1" applyFill="1" applyBorder="1" applyAlignment="1">
      <alignment horizontal="center" vertical="center" wrapText="1"/>
    </xf>
    <xf numFmtId="0" fontId="30" fillId="20" borderId="22" xfId="0" applyFont="1" applyFill="1" applyBorder="1" applyAlignment="1">
      <alignment horizontal="center" vertical="center"/>
    </xf>
    <xf numFmtId="0" fontId="30" fillId="20" borderId="30" xfId="0" applyFont="1" applyFill="1" applyBorder="1" applyAlignment="1">
      <alignment horizontal="center" vertical="center"/>
    </xf>
    <xf numFmtId="0" fontId="37" fillId="0" borderId="35" xfId="0" applyFont="1" applyBorder="1" applyAlignment="1">
      <alignment horizontal="right" vertical="center" wrapText="1"/>
    </xf>
    <xf numFmtId="0" fontId="37" fillId="0" borderId="27" xfId="0" applyFont="1" applyBorder="1" applyAlignment="1">
      <alignment horizontal="right"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6" xfId="0" applyFont="1" applyBorder="1" applyAlignment="1">
      <alignment horizontal="center" vertical="center" wrapText="1"/>
    </xf>
    <xf numFmtId="0" fontId="31" fillId="20" borderId="35" xfId="0" applyFont="1" applyFill="1" applyBorder="1" applyAlignment="1">
      <alignment horizontal="center" vertical="center" wrapText="1"/>
    </xf>
    <xf numFmtId="0" fontId="31" fillId="20" borderId="27" xfId="0" applyFont="1" applyFill="1" applyBorder="1" applyAlignment="1">
      <alignment horizontal="center" vertical="center" wrapText="1"/>
    </xf>
    <xf numFmtId="0" fontId="31" fillId="20" borderId="53" xfId="0" applyFont="1" applyFill="1" applyBorder="1" applyAlignment="1">
      <alignment horizontal="center" vertical="center" wrapText="1"/>
    </xf>
    <xf numFmtId="0" fontId="31" fillId="20" borderId="32" xfId="0" applyFont="1" applyFill="1" applyBorder="1" applyAlignment="1">
      <alignment horizontal="center" vertical="center" wrapText="1"/>
    </xf>
    <xf numFmtId="9" fontId="21" fillId="21" borderId="39" xfId="0" applyNumberFormat="1" applyFont="1" applyFill="1" applyBorder="1" applyAlignment="1" applyProtection="1">
      <alignment horizontal="center" vertical="center" wrapText="1"/>
      <protection locked="0"/>
    </xf>
    <xf numFmtId="9" fontId="21" fillId="21" borderId="40" xfId="0" applyNumberFormat="1" applyFont="1" applyFill="1" applyBorder="1" applyAlignment="1" applyProtection="1">
      <alignment horizontal="center" vertical="center" wrapText="1"/>
      <protection locked="0"/>
    </xf>
    <xf numFmtId="2" fontId="21" fillId="21" borderId="39" xfId="0" applyNumberFormat="1" applyFont="1" applyFill="1" applyBorder="1" applyAlignment="1" applyProtection="1">
      <alignment horizontal="center" vertical="center" wrapText="1"/>
      <protection locked="0"/>
    </xf>
    <xf numFmtId="2" fontId="21" fillId="21" borderId="40" xfId="0" applyNumberFormat="1" applyFont="1" applyFill="1" applyBorder="1" applyAlignment="1" applyProtection="1">
      <alignment horizontal="center" vertical="center" wrapText="1"/>
      <protection locked="0"/>
    </xf>
    <xf numFmtId="0" fontId="37" fillId="24" borderId="27" xfId="0" applyFont="1" applyFill="1" applyBorder="1" applyAlignment="1">
      <alignment horizontal="left" vertical="center" wrapText="1"/>
    </xf>
    <xf numFmtId="0" fontId="37" fillId="24" borderId="28" xfId="0" applyFont="1" applyFill="1" applyBorder="1" applyAlignment="1">
      <alignment horizontal="left" vertical="center" wrapText="1"/>
    </xf>
    <xf numFmtId="0" fontId="36" fillId="4" borderId="45" xfId="0" applyFont="1" applyFill="1" applyBorder="1" applyAlignment="1">
      <alignment horizontal="center" vertical="center" wrapText="1"/>
    </xf>
    <xf numFmtId="0" fontId="36" fillId="4" borderId="49" xfId="0" applyFont="1" applyFill="1" applyBorder="1" applyAlignment="1">
      <alignment horizontal="center" vertical="center" wrapText="1"/>
    </xf>
    <xf numFmtId="2" fontId="21" fillId="4" borderId="19" xfId="0" applyNumberFormat="1" applyFont="1" applyFill="1" applyBorder="1" applyAlignment="1">
      <alignment horizontal="center" vertical="center" wrapText="1"/>
    </xf>
    <xf numFmtId="0" fontId="21" fillId="26" borderId="54" xfId="0" applyFont="1" applyFill="1" applyBorder="1" applyAlignment="1">
      <alignment horizontal="center" vertical="center" wrapText="1"/>
    </xf>
    <xf numFmtId="0" fontId="21" fillId="26" borderId="55"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36" fillId="24" borderId="56" xfId="0" applyFont="1" applyFill="1" applyBorder="1" applyAlignment="1" applyProtection="1">
      <alignment horizontal="center" vertical="center" wrapText="1"/>
      <protection locked="0"/>
    </xf>
    <xf numFmtId="1" fontId="21" fillId="21" borderId="39" xfId="0" applyNumberFormat="1" applyFont="1" applyFill="1" applyBorder="1" applyAlignment="1" applyProtection="1">
      <alignment horizontal="center" vertical="center" wrapText="1"/>
      <protection locked="0"/>
    </xf>
    <xf numFmtId="1" fontId="21" fillId="21" borderId="40" xfId="0" applyNumberFormat="1" applyFont="1" applyFill="1" applyBorder="1" applyAlignment="1" applyProtection="1">
      <alignment horizontal="center" vertical="center" wrapText="1"/>
      <protection locked="0"/>
    </xf>
    <xf numFmtId="2" fontId="21" fillId="4" borderId="54" xfId="0" applyNumberFormat="1" applyFont="1" applyFill="1" applyBorder="1" applyAlignment="1">
      <alignment horizontal="center" vertical="center" wrapText="1"/>
    </xf>
    <xf numFmtId="2" fontId="21" fillId="4" borderId="55" xfId="0" applyNumberFormat="1" applyFont="1" applyFill="1" applyBorder="1" applyAlignment="1">
      <alignment horizontal="center" vertical="center" wrapText="1"/>
    </xf>
    <xf numFmtId="0" fontId="21" fillId="0" borderId="33" xfId="0" applyFont="1" applyBorder="1" applyAlignment="1">
      <alignment horizontal="center" vertical="center" wrapText="1"/>
    </xf>
    <xf numFmtId="0" fontId="21" fillId="0" borderId="0" xfId="0" applyFont="1" applyBorder="1" applyAlignment="1">
      <alignment horizontal="center" vertical="center" wrapText="1"/>
    </xf>
    <xf numFmtId="2" fontId="21" fillId="4" borderId="16" xfId="0" applyNumberFormat="1" applyFont="1" applyFill="1" applyBorder="1" applyAlignment="1">
      <alignment horizontal="center" vertical="center" wrapText="1"/>
    </xf>
    <xf numFmtId="0" fontId="21" fillId="20" borderId="34"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21" fillId="20" borderId="57"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54"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color rgb="FFFFFFFF"/>
      </font>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270"/>
      <c:rAngAx val="0"/>
      <c:perspective val="30"/>
    </c:view3D>
    <c:plotArea>
      <c:layout/>
      <c:bar3DChart>
        <c:barDir val="col"/>
        <c:grouping val="standard"/>
        <c:varyColors val="0"/>
        <c:ser>
          <c:idx val="0"/>
          <c:order val="0"/>
          <c:tx>
            <c:strRef>
              <c:f>Calculateur!$D$63</c:f>
              <c:strCache>
                <c:ptCount val="1"/>
                <c:pt idx="0">
                  <c:v>Profil spécialisé</c:v>
                </c:pt>
              </c:strCache>
            </c:strRef>
          </c:tx>
          <c:spPr>
            <a:gradFill rotWithShape="1">
              <a:gsLst>
                <a:gs pos="0">
                  <a:srgbClr val="CCFFCC"/>
                </a:gs>
                <a:gs pos="100000">
                  <a:srgbClr val="DD0806"/>
                </a:gs>
              </a:gsLst>
              <a:lin ang="0" scaled="1"/>
            </a:gra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1" i="0" u="none" baseline="0">
                    <a:solidFill>
                      <a:srgbClr val="000000"/>
                    </a:solidFill>
                    <a:latin typeface="Times New Roman"/>
                    <a:ea typeface="Times New Roman"/>
                    <a:cs typeface="Times New Roman"/>
                  </a:defRPr>
                </a:pPr>
              </a:p>
            </c:txPr>
            <c:showLegendKey val="0"/>
            <c:showVal val="1"/>
            <c:showBubbleSize val="0"/>
            <c:showCatName val="0"/>
            <c:showSerName val="0"/>
            <c:showPercent val="0"/>
          </c:dLbls>
          <c:cat>
            <c:strRef>
              <c:f>Calculateur!$E$62:$L$62</c:f>
            </c:strRef>
          </c:cat>
          <c:val>
            <c:numRef>
              <c:f>Calculateur!$E$63:$L$63</c:f>
            </c:numRef>
          </c:val>
          <c:shape val="box"/>
        </c:ser>
        <c:ser>
          <c:idx val="1"/>
          <c:order val="1"/>
          <c:tx>
            <c:strRef>
              <c:f>Calculateur!$D$64</c:f>
              <c:strCache>
                <c:ptCount val="1"/>
                <c:pt idx="0">
                  <c:v>Profil standard</c:v>
                </c:pt>
              </c:strCache>
            </c:strRef>
          </c:tx>
          <c:spPr>
            <a:gradFill rotWithShape="1">
              <a:gsLst>
                <a:gs pos="0">
                  <a:srgbClr val="FFFF99"/>
                </a:gs>
                <a:gs pos="100000">
                  <a:srgbClr val="DD0806"/>
                </a:gs>
              </a:gsLst>
              <a:lin ang="0" scaled="1"/>
            </a:grad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5" b="1" i="0" u="none" baseline="0">
                    <a:solidFill>
                      <a:srgbClr val="000000"/>
                    </a:solidFill>
                    <a:latin typeface="Times New Roman"/>
                    <a:ea typeface="Times New Roman"/>
                    <a:cs typeface="Times New Roman"/>
                  </a:defRPr>
                </a:pPr>
              </a:p>
            </c:txPr>
            <c:showLegendKey val="0"/>
            <c:showVal val="1"/>
            <c:showBubbleSize val="0"/>
            <c:showCatName val="0"/>
            <c:showSerName val="0"/>
            <c:showPercent val="0"/>
          </c:dLbls>
          <c:cat>
            <c:strRef>
              <c:f>Calculateur!$E$62:$L$62</c:f>
            </c:strRef>
          </c:cat>
          <c:val>
            <c:numRef>
              <c:f>Calculateur!$E$64:$L$64</c:f>
            </c:numRef>
          </c:val>
          <c:shape val="box"/>
        </c:ser>
        <c:gapWidth val="0"/>
        <c:shape val="box"/>
        <c:axId val="2509068"/>
        <c:axId val="22581613"/>
        <c:axId val="1907926"/>
      </c:bar3DChart>
      <c:catAx>
        <c:axId val="2509068"/>
        <c:scaling>
          <c:orientation val="minMax"/>
        </c:scaling>
        <c:axPos val="b"/>
        <c:delete val="0"/>
        <c:numFmt formatCode="General" sourceLinked="1"/>
        <c:majorTickMark val="out"/>
        <c:minorTickMark val="none"/>
        <c:tickLblPos val="low"/>
        <c:spPr>
          <a:ln w="3175">
            <a:solidFill/>
          </a:ln>
        </c:spPr>
        <c:crossAx val="22581613"/>
        <c:crosses val="autoZero"/>
        <c:auto val="1"/>
        <c:lblOffset val="100"/>
        <c:tickLblSkip val="2"/>
        <c:noMultiLvlLbl val="0"/>
      </c:catAx>
      <c:valAx>
        <c:axId val="22581613"/>
        <c:scaling>
          <c:orientation val="minMax"/>
        </c:scaling>
        <c:axPos val="l"/>
        <c:majorGridlines>
          <c:spPr>
            <a:ln w="3175">
              <a:solidFill/>
            </a:ln>
          </c:spPr>
        </c:majorGridlines>
        <c:delete val="0"/>
        <c:numFmt formatCode="General" sourceLinked="1"/>
        <c:majorTickMark val="out"/>
        <c:minorTickMark val="none"/>
        <c:tickLblPos val="nextTo"/>
        <c:spPr>
          <a:ln w="3175">
            <a:solidFill/>
          </a:ln>
        </c:spPr>
        <c:crossAx val="2509068"/>
        <c:crossesAt val="1"/>
        <c:crossBetween val="between"/>
        <c:dispUnits/>
        <c:majorUnit val="5000"/>
      </c:valAx>
      <c:serAx>
        <c:axId val="1907926"/>
        <c:scaling>
          <c:orientation val="minMax"/>
        </c:scaling>
        <c:axPos val="b"/>
        <c:delete val="0"/>
        <c:numFmt formatCode="General" sourceLinked="1"/>
        <c:majorTickMark val="out"/>
        <c:minorTickMark val="none"/>
        <c:tickLblPos val="low"/>
        <c:spPr>
          <a:ln w="3175">
            <a:solidFill/>
          </a:ln>
        </c:spPr>
        <c:crossAx val="22581613"/>
        <c:crosses val="autoZero"/>
        <c:tickLblSkip val="1"/>
        <c:tickMarkSkip val="1"/>
      </c:serAx>
      <c:spPr>
        <a:noFill/>
        <a:ln>
          <a:noFill/>
        </a:ln>
      </c:spPr>
    </c:plotArea>
    <c:floor>
      <c:spPr>
        <a:solidFill>
          <a:srgbClr val="C0C0C0"/>
        </a:solidFill>
        <a:ln w="3175">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ln>
  </c:spPr>
  <c:txPr>
    <a:bodyPr vert="horz" rot="0"/>
    <a:lstStyle/>
    <a:p>
      <a:pPr>
        <a:defRPr lang="en-US" cap="none" sz="175"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64</xdr:row>
      <xdr:rowOff>133350</xdr:rowOff>
    </xdr:from>
    <xdr:to>
      <xdr:col>12</xdr:col>
      <xdr:colOff>0</xdr:colOff>
      <xdr:row>87</xdr:row>
      <xdr:rowOff>123825</xdr:rowOff>
    </xdr:to>
    <xdr:graphicFrame>
      <xdr:nvGraphicFramePr>
        <xdr:cNvPr id="1" name="Chart 2"/>
        <xdr:cNvGraphicFramePr/>
      </xdr:nvGraphicFramePr>
      <xdr:xfrm>
        <a:off x="333375" y="10629900"/>
        <a:ext cx="5467350" cy="0"/>
      </xdr:xfrm>
      <a:graphic>
        <a:graphicData uri="http://schemas.openxmlformats.org/drawingml/2006/chart">
          <c:chart xmlns:c="http://schemas.openxmlformats.org/drawingml/2006/chart" r:id="rId1"/>
        </a:graphicData>
      </a:graphic>
    </xdr:graphicFrame>
    <xdr:clientData/>
  </xdr:twoCellAnchor>
  <xdr:twoCellAnchor>
    <xdr:from>
      <xdr:col>3</xdr:col>
      <xdr:colOff>76200</xdr:colOff>
      <xdr:row>0</xdr:row>
      <xdr:rowOff>0</xdr:rowOff>
    </xdr:from>
    <xdr:to>
      <xdr:col>4</xdr:col>
      <xdr:colOff>114300</xdr:colOff>
      <xdr:row>13</xdr:row>
      <xdr:rowOff>819150</xdr:rowOff>
    </xdr:to>
    <xdr:pic>
      <xdr:nvPicPr>
        <xdr:cNvPr id="2" name="Picture 14" descr="LogoSfpoHR3 copie"/>
        <xdr:cNvPicPr preferRelativeResize="1">
          <a:picLocks noChangeAspect="1"/>
        </xdr:cNvPicPr>
      </xdr:nvPicPr>
      <xdr:blipFill>
        <a:blip r:embed="rId2"/>
        <a:stretch>
          <a:fillRect/>
        </a:stretch>
      </xdr:blipFill>
      <xdr:spPr>
        <a:xfrm>
          <a:off x="304800" y="0"/>
          <a:ext cx="990600" cy="819150"/>
        </a:xfrm>
        <a:prstGeom prst="rect">
          <a:avLst/>
        </a:prstGeom>
        <a:noFill/>
        <a:ln w="9525" cmpd="sng">
          <a:noFill/>
        </a:ln>
      </xdr:spPr>
    </xdr:pic>
    <xdr:clientData/>
  </xdr:twoCellAnchor>
  <xdr:twoCellAnchor>
    <xdr:from>
      <xdr:col>0</xdr:col>
      <xdr:colOff>85725</xdr:colOff>
      <xdr:row>13</xdr:row>
      <xdr:rowOff>47625</xdr:rowOff>
    </xdr:from>
    <xdr:to>
      <xdr:col>12</xdr:col>
      <xdr:colOff>0</xdr:colOff>
      <xdr:row>13</xdr:row>
      <xdr:rowOff>4038600</xdr:rowOff>
    </xdr:to>
    <xdr:sp>
      <xdr:nvSpPr>
        <xdr:cNvPr id="3" name="AutoShape 15"/>
        <xdr:cNvSpPr>
          <a:spLocks/>
        </xdr:cNvSpPr>
      </xdr:nvSpPr>
      <xdr:spPr>
        <a:xfrm>
          <a:off x="0" y="47625"/>
          <a:ext cx="5800725" cy="3981450"/>
        </a:xfrm>
        <a:prstGeom prst="roundRect">
          <a:avLst/>
        </a:prstGeom>
        <a:no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                                                    </a:t>
          </a:r>
          <a:r>
            <a:rPr lang="en-US" cap="none" sz="1200" b="1" i="0" u="none" baseline="0">
              <a:solidFill>
                <a:srgbClr val="DD0806"/>
              </a:solidFill>
              <a:latin typeface="Times New Roman"/>
              <a:ea typeface="Times New Roman"/>
              <a:cs typeface="Times New Roman"/>
            </a:rPr>
            <a:t>  Recommandation S.F.P.O.
</a:t>
          </a:r>
          <a:r>
            <a:rPr lang="en-US" cap="none" sz="1200" b="1" i="0" u="none" baseline="0">
              <a:solidFill>
                <a:srgbClr val="DD0806"/>
              </a:solidFill>
              <a:latin typeface="Times New Roman"/>
              <a:ea typeface="Times New Roman"/>
              <a:cs typeface="Times New Roman"/>
            </a:rPr>
            <a:t>                                         ADAPTATIONS DES RESSOURCES LIÉES 
</a:t>
          </a:r>
          <a:r>
            <a:rPr lang="en-US" cap="none" sz="1200" b="1" i="0" u="none" baseline="0">
              <a:solidFill>
                <a:srgbClr val="DD0806"/>
              </a:solidFill>
              <a:latin typeface="Times New Roman"/>
              <a:ea typeface="Times New Roman"/>
              <a:cs typeface="Times New Roman"/>
            </a:rPr>
            <a:t>                                            A LA PHARMACIE ONCOLOGIQUE
</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Recommandations 13 et 16: Calculateur personnalisé pour l'adaptation du nombre de postes et/ou ETP préparateurs / pharmaciens selon le niveau et la spécificité d'activité
</a:t>
          </a:r>
          <a:r>
            <a:rPr lang="en-US" cap="none" sz="1100" b="0" i="1" u="none" baseline="0">
              <a:solidFill>
                <a:srgbClr val="000000"/>
              </a:solidFill>
              <a:latin typeface="Times New Roman"/>
              <a:ea typeface="Times New Roman"/>
              <a:cs typeface="Times New Roman"/>
            </a:rPr>
            <a:t>Source: </a:t>
          </a:r>
          <a:r>
            <a:rPr lang="en-US" cap="none" sz="1100" b="1" i="1" u="none" baseline="0">
              <a:solidFill>
                <a:srgbClr val="0000D4"/>
              </a:solidFill>
              <a:latin typeface="Times New Roman"/>
              <a:ea typeface="Times New Roman"/>
              <a:cs typeface="Times New Roman"/>
            </a:rPr>
            <a:t>www.sfpo.com
</a:t>
          </a:r>
          <a:r>
            <a:rPr lang="en-US" cap="none" sz="1200" b="0" i="0" u="none" baseline="0">
              <a:solidFill>
                <a:srgbClr val="000000"/>
              </a:solidFill>
              <a:latin typeface="Times New Roman"/>
              <a:ea typeface="Times New Roman"/>
              <a:cs typeface="Times New Roman"/>
            </a:rPr>
            <a:t>
</a:t>
          </a:r>
          <a:r>
            <a:rPr lang="en-US" cap="none" sz="1000" b="1" i="0" u="none" baseline="0">
              <a:solidFill>
                <a:srgbClr val="993300"/>
              </a:solidFill>
            </a:rPr>
            <a:t>RECOMMANDATION N°13 : SEUILS DE PRODUCTION PRÉPARATEURS
</a:t>
          </a:r>
          <a:r>
            <a:rPr lang="en-US" cap="none" sz="700" b="0" i="0" u="none" baseline="0">
              <a:solidFill>
                <a:srgbClr val="000000"/>
              </a:solidFill>
            </a:rPr>
            <a:t>Les activités de préparation ont évolué dans le temps  avec des hétérogénéités en terme de profil de production liées à la préparation de médicaments en étude clinique, de médicaments utilisés en hématologie ou en pédiatrie, ou enco-re de médicaments à préparation particulièrement longue et complexe. En pratique, la pose des tubulures (recom-mandée dans les BPP [2]) et les contrôles (hors analytique) réalisés ou non par des Préparateurs en Pharmacie Hospi-talière (PPH) constituent des éléments à prendre en compte pour l’adéquation des ressources aux activités. Il est donc particulièrement important de connaître les seuils critiques selon un profil qu’il est possible de définir, lui-même pondérant le nombre maximum de préparations réalisables dans chaque unité. Ainsi, nous avons défini 2 profils ex-trêmes (Annexe 1) :
</a:t>
          </a:r>
          <a:r>
            <a:rPr lang="en-US" cap="none" sz="700" b="0" i="0" u="none" baseline="0">
              <a:solidFill>
                <a:srgbClr val="000000"/>
              </a:solidFill>
            </a:rPr>
            <a:t> - un profil standard correspondant à une majorité de préparations sans spécificité,
</a:t>
          </a:r>
          <a:r>
            <a:rPr lang="en-US" cap="none" sz="700" b="0" i="0" u="none" baseline="0">
              <a:solidFill>
                <a:srgbClr val="000000"/>
              </a:solidFill>
            </a:rPr>
            <a:t> - un profil spécialisé dans lequel les activités optionnelles ont été intégrées (profil 13),
</a:t>
          </a:r>
          <a:r>
            <a:rPr lang="en-US" cap="none" sz="700" b="0" i="0" u="none" baseline="0">
              <a:solidFill>
                <a:srgbClr val="000000"/>
              </a:solidFill>
            </a:rPr>
            <a:t> A titre d’exemple, un ajustement d’environ 10% de temps supplémentaire en préparateur a été mesuré entre ces 2 profils selon une modélisation des paramètres de pondération (Cf. figure 1). Cette nouvelle approche permet ainsi la redéfinition de seuils adaptés à la spécificité de chaque unité.
</a:t>
          </a:r>
          <a:r>
            <a:rPr lang="en-US" cap="none" sz="700" b="0" i="0" u="none" baseline="0">
              <a:solidFill>
                <a:srgbClr val="000000"/>
              </a:solidFill>
            </a:rPr>
            <a:t>Cette méthode :
</a:t>
          </a:r>
          <a:r>
            <a:rPr lang="en-US" cap="none" sz="700" b="0" i="0" u="none" baseline="0">
              <a:solidFill>
                <a:srgbClr val="000000"/>
              </a:solidFill>
            </a:rPr>
            <a:t> - ne s’applique pas aux organisations avec automate de production,
</a:t>
          </a:r>
          <a:r>
            <a:rPr lang="en-US" cap="none" sz="700" b="0" i="0" u="none" baseline="0">
              <a:solidFill>
                <a:srgbClr val="000000"/>
              </a:solidFill>
            </a:rPr>
            <a:t> - inclut le temps de coordination,
</a:t>
          </a:r>
          <a:r>
            <a:rPr lang="en-US" cap="none" sz="700" b="0" i="0" u="none" baseline="0">
              <a:solidFill>
                <a:srgbClr val="000000"/>
              </a:solidFill>
            </a:rPr>
            <a:t> - ne s’applique pas pour des plages horaires par personne supérieure à 7H30,
</a:t>
          </a:r>
          <a:r>
            <a:rPr lang="en-US" cap="none" sz="700" b="0" i="0" u="none" baseline="0">
              <a:solidFill>
                <a:srgbClr val="000000"/>
              </a:solidFill>
            </a:rPr>
            <a:t> - ne tient pas compte des ouvertures de nuit et week-end.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43</xdr:row>
      <xdr:rowOff>190500</xdr:rowOff>
    </xdr:from>
    <xdr:to>
      <xdr:col>13</xdr:col>
      <xdr:colOff>0</xdr:colOff>
      <xdr:row>43</xdr:row>
      <xdr:rowOff>828675</xdr:rowOff>
    </xdr:to>
    <xdr:sp>
      <xdr:nvSpPr>
        <xdr:cNvPr id="4" name="AutoShape 16"/>
        <xdr:cNvSpPr>
          <a:spLocks/>
        </xdr:cNvSpPr>
      </xdr:nvSpPr>
      <xdr:spPr>
        <a:xfrm>
          <a:off x="123825" y="9810750"/>
          <a:ext cx="5800725" cy="6381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1" u="none" baseline="0">
              <a:solidFill>
                <a:srgbClr val="000000"/>
              </a:solidFill>
              <a:latin typeface="Times New Roman"/>
              <a:ea typeface="Times New Roman"/>
              <a:cs typeface="Times New Roman"/>
            </a:rPr>
            <a:t>NB : Ce modèle doit être appliqué avec prudence pour les rares unités réalisant plus de 50 000 préparations par an et nécessite des investigations supplémentaires. Le volume d’activité, leur niveau de spécialisation et leurs missions de recours nécessitent des moyens humains spécifiques.</a:t>
          </a:r>
        </a:p>
      </xdr:txBody>
    </xdr:sp>
    <xdr:clientData/>
  </xdr:twoCellAnchor>
  <xdr:twoCellAnchor>
    <xdr:from>
      <xdr:col>0</xdr:col>
      <xdr:colOff>47625</xdr:colOff>
      <xdr:row>92</xdr:row>
      <xdr:rowOff>66675</xdr:rowOff>
    </xdr:from>
    <xdr:to>
      <xdr:col>11</xdr:col>
      <xdr:colOff>228600</xdr:colOff>
      <xdr:row>92</xdr:row>
      <xdr:rowOff>2457450</xdr:rowOff>
    </xdr:to>
    <xdr:sp>
      <xdr:nvSpPr>
        <xdr:cNvPr id="5" name="AutoShape 17"/>
        <xdr:cNvSpPr>
          <a:spLocks/>
        </xdr:cNvSpPr>
      </xdr:nvSpPr>
      <xdr:spPr>
        <a:xfrm>
          <a:off x="0" y="10715625"/>
          <a:ext cx="5753100" cy="23907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993300"/>
              </a:solidFill>
            </a:rPr>
            <a:t>RECOMMANDATION N°16 : SEUILS DE PRODUCTION PHARMACIENS</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Selon la même logique et en cohérence avec le calcul du personnel non médical, les missions du pharmacien spécialisé en oncologie évoluent et varient selon les priorités et possibilités de chaque organisation. 
</a:t>
          </a:r>
          <a:r>
            <a:rPr lang="en-US" cap="none" sz="700" b="0" i="0" u="none" baseline="0">
              <a:solidFill>
                <a:srgbClr val="000000"/>
              </a:solidFill>
            </a:rPr>
            <a:t>Aux nombreuses missions obligatoires ou standards – STRD, [validation des prescriptions, la gestion de l’unité, la rédaction et la mise à jour du thésaurus de protocoles de chimiothérapie y compris sa version informatisée, la supervision des opérations de maintenance des équipements, les analyses réglementaires, la gestion documentaire,  la mise en place et le suivi du système qualité, la formation et habilitations des préparateurs et autres personnels de l’unité et/ou des services de soins, la validation du logiciel de chimiothérapie et ses versions, la participation à de nombreuses commissions, suivi des ruptures, suivi et validation des stabilités des médicaments], 
</a:t>
          </a:r>
          <a:r>
            <a:rPr lang="en-US" cap="none" sz="700" b="0" i="0" u="none" baseline="0">
              <a:solidFill>
                <a:srgbClr val="000000"/>
              </a:solidFill>
            </a:rPr>
            <a:t>viennent s’ajouter des missions à forte valeur ajoutée [rétrocession, éducation thérapeutique, participation aux Réunions de Concerta-tion Pluridisciplinaires (RCP), aux 3C, suivi et application des référentiels de bon usage, gestion des études cliniques, responsabilité ou réalisation des contrôles analytiques dans l’unité, sous-traitance, chimiothérapies à domicile,  veille scientifique et publications, expériences de nouvelles techniques]. 
</a:t>
          </a:r>
          <a:r>
            <a:rPr lang="en-US" cap="none" sz="700" b="0" i="0" u="none" baseline="0">
              <a:solidFill>
                <a:srgbClr val="000000"/>
              </a:solidFill>
            </a:rPr>
            <a:t>
</a:t>
          </a:r>
          <a:r>
            <a:rPr lang="en-US" cap="none" sz="700" b="0" i="0" u="none" baseline="0">
              <a:solidFill>
                <a:srgbClr val="000000"/>
              </a:solidFill>
            </a:rPr>
            <a:t>NB : Ce modèle doit être appliqué avec prudence pour les rares unités réalisant plus de 50 000 préparations par an et nécessite des investigations supplémentaires. Leur niveau de spécialisation, leurs missions de recours et le management  liés à ce fort volume d’activité nécessitent des moyens humains spécifiques.</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5</xdr:col>
      <xdr:colOff>1219200</xdr:colOff>
      <xdr:row>15</xdr:row>
      <xdr:rowOff>152400</xdr:rowOff>
    </xdr:from>
    <xdr:to>
      <xdr:col>7</xdr:col>
      <xdr:colOff>619125</xdr:colOff>
      <xdr:row>16</xdr:row>
      <xdr:rowOff>180975</xdr:rowOff>
    </xdr:to>
    <xdr:sp>
      <xdr:nvSpPr>
        <xdr:cNvPr id="6" name="Bulle rectangulaire à coins arrondis 6"/>
        <xdr:cNvSpPr>
          <a:spLocks/>
        </xdr:cNvSpPr>
      </xdr:nvSpPr>
      <xdr:spPr>
        <a:xfrm>
          <a:off x="3810000" y="4629150"/>
          <a:ext cx="857250" cy="228600"/>
        </a:xfrm>
        <a:prstGeom prst="wedgeRoundRectCallout">
          <a:avLst>
            <a:gd name="adj1" fmla="val -17777"/>
            <a:gd name="adj2" fmla="val 83333"/>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lIns="91440" tIns="45720" rIns="91440" bIns="45720" anchor="ctr"/>
        <a:p>
          <a:pPr algn="ctr">
            <a:defRPr/>
          </a:pPr>
          <a:r>
            <a:rPr lang="en-US" cap="none" sz="800" b="0" i="0" u="none" baseline="0">
              <a:solidFill>
                <a:srgbClr val="FFFFFF"/>
              </a:solidFill>
            </a:rPr>
            <a:t>Cliquer ici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19"/>
  <sheetViews>
    <sheetView tabSelected="1" zoomScale="150" zoomScaleNormal="150" workbookViewId="0" topLeftCell="B14">
      <pane xSplit="24180" topLeftCell="R2" activePane="topLeft" state="split"/>
      <selection pane="topLeft" activeCell="Q98" sqref="Q98"/>
      <selection pane="topRight" activeCell="R42" sqref="R42"/>
    </sheetView>
  </sheetViews>
  <sheetFormatPr defaultColWidth="11.00390625" defaultRowHeight="15.75"/>
  <cols>
    <col min="1" max="1" width="1.4921875" style="84" hidden="1" customWidth="1"/>
    <col min="2" max="2" width="1.4921875" style="84" customWidth="1"/>
    <col min="3" max="3" width="1.4921875" style="7" customWidth="1"/>
    <col min="4" max="4" width="12.50390625" style="7" customWidth="1"/>
    <col min="5" max="5" width="18.50390625" style="7" customWidth="1"/>
    <col min="6" max="6" width="19.125" style="7" customWidth="1"/>
    <col min="7" max="7" width="6.125" style="7" hidden="1" customWidth="1"/>
    <col min="8" max="8" width="8.50390625" style="7" customWidth="1"/>
    <col min="9" max="12" width="3.625" style="7" customWidth="1"/>
    <col min="13" max="14" width="1.625" style="7" customWidth="1"/>
    <col min="15" max="15" width="0" style="7" hidden="1" customWidth="1"/>
    <col min="16" max="16384" width="11.00390625" style="7" customWidth="1"/>
  </cols>
  <sheetData>
    <row r="1" spans="1:14" ht="16.5" hidden="1" thickBot="1">
      <c r="A1" s="77"/>
      <c r="B1" s="85"/>
      <c r="C1" s="1"/>
      <c r="D1" s="1"/>
      <c r="E1" s="1"/>
      <c r="F1" s="1"/>
      <c r="G1" s="2" t="s">
        <v>35</v>
      </c>
      <c r="H1" s="2" t="s">
        <v>36</v>
      </c>
      <c r="I1" s="2" t="s">
        <v>37</v>
      </c>
      <c r="J1" s="3" t="s">
        <v>38</v>
      </c>
      <c r="K1" s="4"/>
      <c r="L1" s="4"/>
      <c r="M1" s="1"/>
      <c r="N1" s="5"/>
    </row>
    <row r="2" spans="1:14" ht="16.5" hidden="1" thickBot="1">
      <c r="A2" s="78"/>
      <c r="B2" s="86"/>
      <c r="C2" s="8"/>
      <c r="D2" s="8"/>
      <c r="E2" s="8"/>
      <c r="F2" s="8"/>
      <c r="G2" s="9">
        <v>13</v>
      </c>
      <c r="H2" s="9">
        <v>16</v>
      </c>
      <c r="I2" s="9">
        <v>19</v>
      </c>
      <c r="J2" s="9">
        <v>17</v>
      </c>
      <c r="K2" s="10"/>
      <c r="L2" s="10"/>
      <c r="M2" s="8"/>
      <c r="N2" s="11"/>
    </row>
    <row r="3" spans="1:14" ht="16.5" hidden="1" thickBot="1">
      <c r="A3" s="78"/>
      <c r="B3" s="86"/>
      <c r="C3" s="8"/>
      <c r="D3" s="8"/>
      <c r="E3" s="12" t="s">
        <v>39</v>
      </c>
      <c r="F3" s="13"/>
      <c r="G3" s="9">
        <f>IF($I$21="oui",G2+1,G2)</f>
        <v>13</v>
      </c>
      <c r="H3" s="9">
        <f>IF($I$21="oui",H2+1,H2)</f>
        <v>16</v>
      </c>
      <c r="I3" s="9">
        <f>IF($I$21="oui",I2+1,I2)</f>
        <v>19</v>
      </c>
      <c r="J3" s="9">
        <f>IF($I$21="oui",J2+1,J2)</f>
        <v>17</v>
      </c>
      <c r="K3" s="10"/>
      <c r="L3" s="10"/>
      <c r="M3" s="8"/>
      <c r="N3" s="11"/>
    </row>
    <row r="4" spans="1:14" ht="16.5" hidden="1" thickBot="1">
      <c r="A4" s="78"/>
      <c r="B4" s="86"/>
      <c r="C4" s="8"/>
      <c r="D4" s="8"/>
      <c r="E4" s="14" t="s">
        <v>40</v>
      </c>
      <c r="F4" s="15"/>
      <c r="G4" s="110">
        <v>2.5</v>
      </c>
      <c r="H4" s="111"/>
      <c r="I4" s="111"/>
      <c r="J4" s="112"/>
      <c r="K4" s="10"/>
      <c r="L4" s="10"/>
      <c r="M4" s="8"/>
      <c r="N4" s="11"/>
    </row>
    <row r="5" spans="1:14" ht="16.5" hidden="1" thickBot="1">
      <c r="A5" s="78"/>
      <c r="B5" s="86"/>
      <c r="C5" s="8"/>
      <c r="D5" s="8"/>
      <c r="E5" s="14" t="s">
        <v>41</v>
      </c>
      <c r="F5" s="15"/>
      <c r="G5" s="110">
        <v>1</v>
      </c>
      <c r="H5" s="111"/>
      <c r="I5" s="111"/>
      <c r="J5" s="112"/>
      <c r="K5" s="10"/>
      <c r="L5" s="10"/>
      <c r="M5" s="8"/>
      <c r="N5" s="11"/>
    </row>
    <row r="6" spans="1:14" ht="32.25" hidden="1" thickBot="1">
      <c r="A6" s="78"/>
      <c r="B6" s="86"/>
      <c r="C6" s="8"/>
      <c r="D6" s="8"/>
      <c r="E6" s="14" t="s">
        <v>42</v>
      </c>
      <c r="F6" s="15"/>
      <c r="G6" s="110">
        <v>2.5</v>
      </c>
      <c r="H6" s="111"/>
      <c r="I6" s="111"/>
      <c r="J6" s="112"/>
      <c r="K6" s="10"/>
      <c r="L6" s="10"/>
      <c r="M6" s="8"/>
      <c r="N6" s="11"/>
    </row>
    <row r="7" spans="1:14" ht="16.5" hidden="1" thickBot="1">
      <c r="A7" s="78"/>
      <c r="B7" s="86"/>
      <c r="C7" s="8"/>
      <c r="D7" s="8"/>
      <c r="E7" s="14"/>
      <c r="F7" s="15"/>
      <c r="G7" s="123">
        <v>2</v>
      </c>
      <c r="H7" s="124"/>
      <c r="I7" s="124"/>
      <c r="J7" s="125"/>
      <c r="K7" s="10"/>
      <c r="L7" s="10"/>
      <c r="M7" s="8"/>
      <c r="N7" s="11"/>
    </row>
    <row r="8" spans="1:14" ht="16.5" hidden="1" thickBot="1">
      <c r="A8" s="78"/>
      <c r="B8" s="86"/>
      <c r="C8" s="8"/>
      <c r="D8" s="8"/>
      <c r="E8" s="14" t="s">
        <v>43</v>
      </c>
      <c r="F8" s="15"/>
      <c r="G8" s="123">
        <f>IF(I24="oui",G7,0)</f>
        <v>0</v>
      </c>
      <c r="H8" s="124"/>
      <c r="I8" s="124"/>
      <c r="J8" s="125"/>
      <c r="K8" s="10"/>
      <c r="L8" s="10"/>
      <c r="M8" s="8"/>
      <c r="N8" s="11"/>
    </row>
    <row r="9" spans="1:14" ht="16.5" hidden="1" thickBot="1">
      <c r="A9" s="78"/>
      <c r="B9" s="86"/>
      <c r="C9" s="8"/>
      <c r="D9" s="8"/>
      <c r="E9" s="14" t="s">
        <v>44</v>
      </c>
      <c r="F9" s="15"/>
      <c r="G9" s="110">
        <v>1</v>
      </c>
      <c r="H9" s="111"/>
      <c r="I9" s="111"/>
      <c r="J9" s="112"/>
      <c r="K9" s="10"/>
      <c r="L9" s="10"/>
      <c r="M9" s="8"/>
      <c r="N9" s="11"/>
    </row>
    <row r="10" spans="1:14" ht="16.5" hidden="1" thickBot="1">
      <c r="A10" s="78"/>
      <c r="B10" s="86"/>
      <c r="C10" s="8"/>
      <c r="D10" s="8"/>
      <c r="E10" s="14" t="s">
        <v>45</v>
      </c>
      <c r="F10" s="16"/>
      <c r="G10" s="110">
        <v>5</v>
      </c>
      <c r="H10" s="111"/>
      <c r="I10" s="111"/>
      <c r="J10" s="112"/>
      <c r="K10" s="10"/>
      <c r="L10" s="10"/>
      <c r="M10" s="8"/>
      <c r="N10" s="11"/>
    </row>
    <row r="11" spans="1:14" ht="32.25" hidden="1" thickBot="1">
      <c r="A11" s="78"/>
      <c r="B11" s="86"/>
      <c r="C11" s="8"/>
      <c r="D11" s="8"/>
      <c r="E11" s="14" t="s">
        <v>46</v>
      </c>
      <c r="F11" s="16"/>
      <c r="G11" s="110">
        <v>3</v>
      </c>
      <c r="H11" s="111"/>
      <c r="I11" s="111"/>
      <c r="J11" s="112"/>
      <c r="K11" s="10"/>
      <c r="L11" s="10"/>
      <c r="M11" s="8"/>
      <c r="N11" s="11"/>
    </row>
    <row r="12" spans="1:14" ht="32.25" hidden="1" thickBot="1">
      <c r="A12" s="78"/>
      <c r="B12" s="86"/>
      <c r="C12" s="8"/>
      <c r="D12" s="8"/>
      <c r="E12" s="17" t="s">
        <v>47</v>
      </c>
      <c r="F12" s="18"/>
      <c r="G12" s="115">
        <v>10</v>
      </c>
      <c r="H12" s="116"/>
      <c r="I12" s="116"/>
      <c r="J12" s="117"/>
      <c r="K12" s="10"/>
      <c r="L12" s="10"/>
      <c r="M12" s="8"/>
      <c r="N12" s="11"/>
    </row>
    <row r="13" spans="1:14" ht="16.5" hidden="1" thickBot="1">
      <c r="A13" s="78"/>
      <c r="B13" s="86"/>
      <c r="C13" s="8"/>
      <c r="D13" s="8"/>
      <c r="E13" s="19"/>
      <c r="F13" s="19"/>
      <c r="G13" s="10"/>
      <c r="H13" s="8"/>
      <c r="I13" s="8"/>
      <c r="J13" s="10"/>
      <c r="K13" s="10"/>
      <c r="L13" s="10"/>
      <c r="M13" s="8"/>
      <c r="N13" s="11"/>
    </row>
    <row r="14" spans="1:14" ht="336" customHeight="1" thickBot="1">
      <c r="A14" s="79"/>
      <c r="B14" s="87"/>
      <c r="C14" s="20"/>
      <c r="D14" s="21" t="s">
        <v>48</v>
      </c>
      <c r="E14" s="22"/>
      <c r="F14" s="23"/>
      <c r="G14" s="23"/>
      <c r="H14" s="23"/>
      <c r="I14" s="20"/>
      <c r="J14" s="20"/>
      <c r="K14" s="20"/>
      <c r="L14" s="20"/>
      <c r="M14" s="20"/>
      <c r="N14" s="24"/>
    </row>
    <row r="15" spans="1:14" ht="16.5" thickBot="1">
      <c r="A15" s="80"/>
      <c r="B15" s="88"/>
      <c r="C15" s="25"/>
      <c r="D15" s="96" t="s">
        <v>49</v>
      </c>
      <c r="E15" s="97"/>
      <c r="F15" s="97"/>
      <c r="G15" s="97"/>
      <c r="H15" s="97"/>
      <c r="I15" s="97"/>
      <c r="J15" s="97"/>
      <c r="K15" s="97"/>
      <c r="L15" s="98"/>
      <c r="M15" s="25"/>
      <c r="N15" s="26"/>
    </row>
    <row r="16" spans="1:14" ht="15.75">
      <c r="A16" s="80"/>
      <c r="B16" s="88"/>
      <c r="C16" s="25"/>
      <c r="D16" s="113" t="s">
        <v>50</v>
      </c>
      <c r="E16" s="114"/>
      <c r="F16" s="114"/>
      <c r="G16" s="114"/>
      <c r="H16" s="114"/>
      <c r="I16" s="118">
        <v>7.5</v>
      </c>
      <c r="J16" s="118"/>
      <c r="K16" s="118"/>
      <c r="L16" s="119"/>
      <c r="M16" s="25"/>
      <c r="N16" s="26"/>
    </row>
    <row r="17" spans="1:14" ht="16.5" thickBot="1">
      <c r="A17" s="80"/>
      <c r="B17" s="88"/>
      <c r="C17" s="25"/>
      <c r="D17" s="91" t="s">
        <v>51</v>
      </c>
      <c r="E17" s="92"/>
      <c r="F17" s="92"/>
      <c r="G17" s="92"/>
      <c r="H17" s="92"/>
      <c r="I17" s="101">
        <v>1.3</v>
      </c>
      <c r="J17" s="101"/>
      <c r="K17" s="101"/>
      <c r="L17" s="102"/>
      <c r="M17" s="25"/>
      <c r="N17" s="26"/>
    </row>
    <row r="18" spans="1:14" ht="17.25" thickBot="1" thickTop="1">
      <c r="A18" s="80"/>
      <c r="B18" s="88"/>
      <c r="C18" s="25"/>
      <c r="D18" s="93" t="s">
        <v>52</v>
      </c>
      <c r="E18" s="94"/>
      <c r="F18" s="126" t="s">
        <v>53</v>
      </c>
      <c r="G18" s="126"/>
      <c r="H18" s="127"/>
      <c r="I18" s="103"/>
      <c r="J18" s="104"/>
      <c r="K18" s="104"/>
      <c r="L18" s="105"/>
      <c r="M18" s="25"/>
      <c r="N18" s="26"/>
    </row>
    <row r="19" spans="1:14" ht="17.25" thickBot="1" thickTop="1">
      <c r="A19" s="80"/>
      <c r="B19" s="88"/>
      <c r="C19" s="25"/>
      <c r="D19" s="93"/>
      <c r="E19" s="94"/>
      <c r="F19" s="128" t="str">
        <f>IF(F18="poste","équivalence en ETP",IF(F18="ETP","Equivalence en poste",""))</f>
        <v>équivalence en ETP</v>
      </c>
      <c r="G19" s="128"/>
      <c r="H19" s="128"/>
      <c r="I19" s="106">
        <f>IF(F18="poste",I18*I17,I18/I17)</f>
        <v>0</v>
      </c>
      <c r="J19" s="106"/>
      <c r="K19" s="106"/>
      <c r="L19" s="107"/>
      <c r="M19" s="25"/>
      <c r="N19" s="26"/>
    </row>
    <row r="20" spans="1:14" ht="16.5" hidden="1" thickBot="1">
      <c r="A20" s="80"/>
      <c r="B20" s="88"/>
      <c r="C20" s="25"/>
      <c r="D20" s="27"/>
      <c r="E20" s="28" t="s">
        <v>54</v>
      </c>
      <c r="F20" s="129">
        <f>IF(F18="poste",I18,I19)</f>
        <v>0</v>
      </c>
      <c r="G20" s="129"/>
      <c r="H20" s="29"/>
      <c r="I20" s="30"/>
      <c r="J20" s="30"/>
      <c r="K20" s="30"/>
      <c r="L20" s="31"/>
      <c r="M20" s="25"/>
      <c r="N20" s="26"/>
    </row>
    <row r="21" spans="1:14" ht="17.25" thickBot="1" thickTop="1">
      <c r="A21" s="80"/>
      <c r="B21" s="88"/>
      <c r="C21" s="25"/>
      <c r="D21" s="91" t="s">
        <v>55</v>
      </c>
      <c r="E21" s="92"/>
      <c r="F21" s="92"/>
      <c r="G21" s="92"/>
      <c r="H21" s="130"/>
      <c r="I21" s="99"/>
      <c r="J21" s="120"/>
      <c r="K21" s="120"/>
      <c r="L21" s="100"/>
      <c r="M21" s="25"/>
      <c r="N21" s="26"/>
    </row>
    <row r="22" spans="1:14" ht="16.5" thickTop="1">
      <c r="A22" s="80"/>
      <c r="B22" s="88"/>
      <c r="C22" s="25"/>
      <c r="D22" s="91" t="s">
        <v>56</v>
      </c>
      <c r="E22" s="92"/>
      <c r="F22" s="92"/>
      <c r="G22" s="92"/>
      <c r="H22" s="92"/>
      <c r="I22" s="108">
        <v>252</v>
      </c>
      <c r="J22" s="108"/>
      <c r="K22" s="108"/>
      <c r="L22" s="109"/>
      <c r="M22" s="25"/>
      <c r="N22" s="26"/>
    </row>
    <row r="23" spans="1:14" ht="16.5" thickBot="1">
      <c r="A23" s="80"/>
      <c r="B23" s="88"/>
      <c r="C23" s="25"/>
      <c r="D23" s="91" t="s">
        <v>57</v>
      </c>
      <c r="E23" s="92"/>
      <c r="F23" s="92"/>
      <c r="G23" s="92"/>
      <c r="H23" s="92"/>
      <c r="I23" s="121" t="s">
        <v>58</v>
      </c>
      <c r="J23" s="121"/>
      <c r="K23" s="121" t="s">
        <v>59</v>
      </c>
      <c r="L23" s="122"/>
      <c r="M23" s="25"/>
      <c r="N23" s="26"/>
    </row>
    <row r="24" spans="1:14" ht="17.25" thickBot="1" thickTop="1">
      <c r="A24" s="80"/>
      <c r="B24" s="88"/>
      <c r="C24" s="25"/>
      <c r="D24" s="133"/>
      <c r="E24" s="134"/>
      <c r="F24" s="134"/>
      <c r="G24" s="134"/>
      <c r="H24" s="135"/>
      <c r="I24" s="99"/>
      <c r="J24" s="100"/>
      <c r="K24" s="99"/>
      <c r="L24" s="100"/>
      <c r="M24" s="25"/>
      <c r="N24" s="26"/>
    </row>
    <row r="25" spans="1:14" ht="9" customHeight="1" thickBot="1">
      <c r="A25" s="80"/>
      <c r="B25" s="88"/>
      <c r="C25" s="25"/>
      <c r="D25" s="25"/>
      <c r="E25" s="32"/>
      <c r="F25" s="32"/>
      <c r="G25" s="32"/>
      <c r="H25" s="32"/>
      <c r="I25" s="25"/>
      <c r="J25" s="25"/>
      <c r="K25" s="25"/>
      <c r="L25" s="25"/>
      <c r="M25" s="25"/>
      <c r="N25" s="26"/>
    </row>
    <row r="26" spans="1:14" ht="27.75" customHeight="1" thickBot="1">
      <c r="A26" s="80"/>
      <c r="B26" s="88"/>
      <c r="C26" s="25"/>
      <c r="D26" s="25"/>
      <c r="E26" s="136" t="s">
        <v>60</v>
      </c>
      <c r="F26" s="137"/>
      <c r="G26" s="137"/>
      <c r="H26" s="138"/>
      <c r="I26" s="25"/>
      <c r="J26" s="25"/>
      <c r="K26" s="25"/>
      <c r="L26" s="25"/>
      <c r="M26" s="25"/>
      <c r="N26" s="26"/>
    </row>
    <row r="27" spans="1:14" ht="18" thickBot="1" thickTop="1">
      <c r="A27" s="80"/>
      <c r="B27" s="88"/>
      <c r="C27" s="25"/>
      <c r="D27" s="25"/>
      <c r="E27" s="131" t="s">
        <v>27</v>
      </c>
      <c r="F27" s="132"/>
      <c r="G27" s="33">
        <v>0</v>
      </c>
      <c r="H27" s="34"/>
      <c r="I27" s="25"/>
      <c r="J27" s="25"/>
      <c r="K27" s="25"/>
      <c r="L27" s="25"/>
      <c r="M27" s="25"/>
      <c r="N27" s="26"/>
    </row>
    <row r="28" spans="1:14" ht="18" thickBot="1" thickTop="1">
      <c r="A28" s="80"/>
      <c r="B28" s="88"/>
      <c r="C28" s="25"/>
      <c r="D28" s="25"/>
      <c r="E28" s="131" t="s">
        <v>28</v>
      </c>
      <c r="F28" s="132"/>
      <c r="G28" s="33">
        <v>0</v>
      </c>
      <c r="H28" s="34"/>
      <c r="I28" s="25"/>
      <c r="J28" s="25"/>
      <c r="K28" s="25"/>
      <c r="L28" s="25"/>
      <c r="M28" s="25"/>
      <c r="N28" s="26"/>
    </row>
    <row r="29" spans="1:14" ht="18" thickBot="1" thickTop="1">
      <c r="A29" s="80"/>
      <c r="B29" s="88"/>
      <c r="C29" s="25"/>
      <c r="D29" s="25"/>
      <c r="E29" s="131" t="s">
        <v>29</v>
      </c>
      <c r="F29" s="132"/>
      <c r="G29" s="33">
        <v>0</v>
      </c>
      <c r="H29" s="34"/>
      <c r="I29" s="25"/>
      <c r="J29" s="25"/>
      <c r="K29" s="25"/>
      <c r="L29" s="25"/>
      <c r="M29" s="25"/>
      <c r="N29" s="26"/>
    </row>
    <row r="30" spans="1:37" ht="17.25" thickTop="1">
      <c r="A30" s="80"/>
      <c r="B30" s="88"/>
      <c r="C30" s="25"/>
      <c r="D30" s="25"/>
      <c r="E30" s="131" t="s">
        <v>61</v>
      </c>
      <c r="F30" s="132"/>
      <c r="G30" s="35">
        <f>1-G27-G28-G29</f>
        <v>1</v>
      </c>
      <c r="H30" s="36">
        <f>IF(H27="","",(1-H27-H28-H29))</f>
      </c>
      <c r="I30" s="25"/>
      <c r="J30" s="25"/>
      <c r="K30" s="25"/>
      <c r="L30" s="25"/>
      <c r="M30" s="25"/>
      <c r="N30" s="26"/>
      <c r="P30" s="6"/>
      <c r="Q30" s="6"/>
      <c r="R30" s="6"/>
      <c r="S30" s="6"/>
      <c r="T30" s="6"/>
      <c r="U30" s="6"/>
      <c r="V30" s="6"/>
      <c r="W30" s="6"/>
      <c r="X30" s="6"/>
      <c r="Y30" s="6"/>
      <c r="Z30" s="6"/>
      <c r="AA30" s="6"/>
      <c r="AB30" s="6"/>
      <c r="AC30" s="6"/>
      <c r="AD30" s="6"/>
      <c r="AE30" s="6"/>
      <c r="AF30" s="6"/>
      <c r="AG30" s="6"/>
      <c r="AH30" s="6"/>
      <c r="AI30" s="6"/>
      <c r="AJ30" s="6"/>
      <c r="AK30" s="6"/>
    </row>
    <row r="31" spans="1:37" ht="17.25" thickTop="1">
      <c r="A31" s="80"/>
      <c r="B31" s="88"/>
      <c r="C31" s="25"/>
      <c r="D31" s="25"/>
      <c r="E31" s="139" t="s">
        <v>62</v>
      </c>
      <c r="F31" s="140"/>
      <c r="G31" s="37">
        <v>4.943181818181818</v>
      </c>
      <c r="H31" s="38">
        <f>IF(O40="","",O40)</f>
      </c>
      <c r="I31" s="25"/>
      <c r="J31" s="25"/>
      <c r="K31" s="25"/>
      <c r="L31" s="25"/>
      <c r="M31" s="25"/>
      <c r="N31" s="26"/>
      <c r="O31" s="38">
        <v>4.94318181818182</v>
      </c>
      <c r="P31" s="6"/>
      <c r="Q31" s="6"/>
      <c r="R31" s="6"/>
      <c r="S31" s="6"/>
      <c r="T31" s="6"/>
      <c r="U31" s="6"/>
      <c r="V31" s="6"/>
      <c r="W31" s="6"/>
      <c r="X31" s="6"/>
      <c r="Y31" s="6"/>
      <c r="Z31" s="6"/>
      <c r="AA31" s="6"/>
      <c r="AB31" s="6"/>
      <c r="AC31" s="6"/>
      <c r="AD31" s="6"/>
      <c r="AE31" s="6"/>
      <c r="AF31" s="6"/>
      <c r="AG31" s="6"/>
      <c r="AH31" s="6"/>
      <c r="AI31" s="6"/>
      <c r="AJ31" s="6"/>
      <c r="AK31" s="6"/>
    </row>
    <row r="32" spans="1:37" ht="17.25" thickTop="1">
      <c r="A32" s="80"/>
      <c r="B32" s="88"/>
      <c r="C32" s="25"/>
      <c r="D32" s="25"/>
      <c r="E32" s="139" t="s">
        <v>63</v>
      </c>
      <c r="F32" s="140"/>
      <c r="G32" s="39">
        <f>60/(G30*$G$3+G29*$J$3+G28*$I$3+$H$3*G27)</f>
        <v>4.615384615384615</v>
      </c>
      <c r="H32" s="39">
        <f>IF(H27="","",60/(H30*$G$3+H29*$J$3+H28*$I$3+$H$3*H27))</f>
      </c>
      <c r="I32" s="25"/>
      <c r="J32" s="25"/>
      <c r="K32" s="25"/>
      <c r="L32" s="25"/>
      <c r="M32" s="25"/>
      <c r="N32" s="26"/>
      <c r="O32" s="39">
        <f>IF(H27="","",60/(H30*$G$3+H29*$J$3+H28*$I$3+$H$3*H27))</f>
      </c>
      <c r="P32" s="6"/>
      <c r="Q32" s="6"/>
      <c r="R32" s="6"/>
      <c r="S32" s="6"/>
      <c r="T32" s="6"/>
      <c r="U32" s="6"/>
      <c r="V32" s="6"/>
      <c r="W32" s="6"/>
      <c r="X32" s="6"/>
      <c r="Y32" s="6"/>
      <c r="Z32" s="6"/>
      <c r="AA32" s="6"/>
      <c r="AB32" s="6"/>
      <c r="AC32" s="6"/>
      <c r="AD32" s="6"/>
      <c r="AE32" s="6"/>
      <c r="AF32" s="6"/>
      <c r="AG32" s="6"/>
      <c r="AH32" s="6"/>
      <c r="AI32" s="6"/>
      <c r="AJ32" s="6"/>
      <c r="AK32" s="6"/>
    </row>
    <row r="33" spans="1:37" ht="17.25" thickTop="1">
      <c r="A33" s="80"/>
      <c r="B33" s="88"/>
      <c r="C33" s="25"/>
      <c r="D33" s="25"/>
      <c r="E33" s="139" t="s">
        <v>64</v>
      </c>
      <c r="F33" s="140"/>
      <c r="G33" s="40">
        <f>(G28*$I$3+G27*$H$3+G29*$J$3+G30*$G$3)/(SUM($G$4:$J$12))</f>
        <v>0.48148148148148145</v>
      </c>
      <c r="H33" s="41">
        <f>IF(H27="","",(H28*$I$3+H27*$H$3+H29*$J$3+H30*$G$3)/(SUM($G$4:$J$12)))</f>
      </c>
      <c r="I33" s="25"/>
      <c r="J33" s="25"/>
      <c r="K33" s="25"/>
      <c r="L33" s="25"/>
      <c r="M33" s="25"/>
      <c r="N33" s="26"/>
      <c r="O33" s="41">
        <f>IF(H27="","",(H28*$I$3+H27*$H$3+H29*$J$3+H30*$G$3)/(SUM($G$4:$J$12)))</f>
      </c>
      <c r="P33" s="6"/>
      <c r="Q33" s="6"/>
      <c r="R33" s="6"/>
      <c r="S33" s="6"/>
      <c r="T33" s="6"/>
      <c r="U33" s="6"/>
      <c r="V33" s="6"/>
      <c r="W33" s="6"/>
      <c r="X33" s="6"/>
      <c r="Y33" s="6"/>
      <c r="Z33" s="6"/>
      <c r="AA33" s="6"/>
      <c r="AB33" s="6"/>
      <c r="AC33" s="6"/>
      <c r="AD33" s="6"/>
      <c r="AE33" s="6"/>
      <c r="AF33" s="6"/>
      <c r="AG33" s="6"/>
      <c r="AH33" s="6"/>
      <c r="AI33" s="6"/>
      <c r="AJ33" s="6"/>
      <c r="AK33" s="6"/>
    </row>
    <row r="34" spans="1:37" ht="16.5">
      <c r="A34" s="80"/>
      <c r="B34" s="88"/>
      <c r="C34" s="25"/>
      <c r="D34" s="25"/>
      <c r="E34" s="139" t="s">
        <v>65</v>
      </c>
      <c r="F34" s="140"/>
      <c r="G34" s="42">
        <f>$I16*$F$20</f>
        <v>0</v>
      </c>
      <c r="H34" s="43">
        <f>IF(H27="","",$I16*$F$20)</f>
      </c>
      <c r="I34" s="25"/>
      <c r="J34" s="25"/>
      <c r="K34" s="25"/>
      <c r="L34" s="25"/>
      <c r="M34" s="25"/>
      <c r="N34" s="26"/>
      <c r="O34" s="43">
        <f>IF(H27="","",$I16*$F$20)</f>
      </c>
      <c r="P34" s="6"/>
      <c r="Q34" s="6"/>
      <c r="R34" s="6"/>
      <c r="S34" s="6"/>
      <c r="T34" s="6"/>
      <c r="U34" s="6"/>
      <c r="V34" s="6"/>
      <c r="W34" s="6"/>
      <c r="X34" s="6"/>
      <c r="Y34" s="6"/>
      <c r="Z34" s="6"/>
      <c r="AA34" s="6"/>
      <c r="AB34" s="6"/>
      <c r="AC34" s="6"/>
      <c r="AD34" s="6"/>
      <c r="AE34" s="6"/>
      <c r="AF34" s="6"/>
      <c r="AG34" s="6"/>
      <c r="AH34" s="6"/>
      <c r="AI34" s="6"/>
      <c r="AJ34" s="6"/>
      <c r="AK34" s="6"/>
    </row>
    <row r="35" spans="1:37" ht="17.25" hidden="1" thickTop="1">
      <c r="A35" s="80"/>
      <c r="B35" s="88"/>
      <c r="C35" s="25"/>
      <c r="D35" s="25"/>
      <c r="E35" s="139" t="s">
        <v>66</v>
      </c>
      <c r="F35" s="140"/>
      <c r="G35" s="42">
        <f>G31*(1+(1-G33))*$F$20</f>
        <v>0</v>
      </c>
      <c r="H35" s="43">
        <f>IF(H27="","",H31*(1+(1-H33))*$F$20)</f>
      </c>
      <c r="I35" s="25"/>
      <c r="J35" s="25"/>
      <c r="K35" s="25"/>
      <c r="L35" s="25"/>
      <c r="M35" s="25"/>
      <c r="N35" s="26"/>
      <c r="O35" s="43">
        <f>IF(H27="","",O31*(1+(1-O33))*$F$20)</f>
      </c>
      <c r="P35" s="6"/>
      <c r="Q35" s="6"/>
      <c r="R35" s="6"/>
      <c r="S35" s="6"/>
      <c r="T35" s="6"/>
      <c r="U35" s="6"/>
      <c r="V35" s="6"/>
      <c r="W35" s="6"/>
      <c r="X35" s="6"/>
      <c r="Y35" s="6"/>
      <c r="Z35" s="6"/>
      <c r="AA35" s="6"/>
      <c r="AB35" s="6"/>
      <c r="AC35" s="6"/>
      <c r="AD35" s="6"/>
      <c r="AE35" s="6"/>
      <c r="AF35" s="6"/>
      <c r="AG35" s="6"/>
      <c r="AH35" s="6"/>
      <c r="AI35" s="6"/>
      <c r="AJ35" s="6"/>
      <c r="AK35" s="6"/>
    </row>
    <row r="36" spans="1:37" ht="16.5">
      <c r="A36" s="80"/>
      <c r="B36" s="88"/>
      <c r="C36" s="25"/>
      <c r="D36" s="25"/>
      <c r="E36" s="141" t="s">
        <v>67</v>
      </c>
      <c r="F36" s="142"/>
      <c r="G36" s="44">
        <f>IF(G30=1,1,$G$39/G39)</f>
        <v>1</v>
      </c>
      <c r="H36" s="44">
        <f>IF(H27="","",IF(H30=1,1,$G$39/H39))</f>
      </c>
      <c r="I36" s="25"/>
      <c r="J36" s="25"/>
      <c r="K36" s="25"/>
      <c r="L36" s="25"/>
      <c r="M36" s="25"/>
      <c r="N36" s="26"/>
      <c r="O36" s="44">
        <f>IF(H27="","",IF(H30=1,1,$G$39/O39))</f>
      </c>
      <c r="P36" s="6"/>
      <c r="Q36" s="6"/>
      <c r="R36" s="6"/>
      <c r="S36" s="6"/>
      <c r="T36" s="6"/>
      <c r="U36" s="6"/>
      <c r="V36" s="6"/>
      <c r="W36" s="6"/>
      <c r="X36" s="6"/>
      <c r="Y36" s="6"/>
      <c r="Z36" s="6"/>
      <c r="AA36" s="6"/>
      <c r="AB36" s="6"/>
      <c r="AC36" s="6"/>
      <c r="AD36" s="6"/>
      <c r="AE36" s="6"/>
      <c r="AF36" s="6"/>
      <c r="AG36" s="6"/>
      <c r="AH36" s="6"/>
      <c r="AI36" s="6"/>
      <c r="AJ36" s="6"/>
      <c r="AK36" s="6"/>
    </row>
    <row r="37" spans="1:37" ht="16.5">
      <c r="A37" s="80"/>
      <c r="B37" s="88"/>
      <c r="C37" s="25"/>
      <c r="D37" s="25"/>
      <c r="E37" s="149" t="s">
        <v>0</v>
      </c>
      <c r="F37" s="150"/>
      <c r="G37" s="45">
        <f>G31*G32</f>
        <v>22.814685314685313</v>
      </c>
      <c r="H37" s="46">
        <f>IF(H27="","",H31*H32)</f>
      </c>
      <c r="I37" s="25"/>
      <c r="J37" s="25"/>
      <c r="K37" s="25"/>
      <c r="L37" s="25"/>
      <c r="M37" s="25"/>
      <c r="N37" s="26"/>
      <c r="O37" s="46">
        <f>IF(H27="","",O31*O32)</f>
      </c>
      <c r="P37" s="6"/>
      <c r="Q37" s="6"/>
      <c r="R37" s="6"/>
      <c r="S37" s="6"/>
      <c r="T37" s="6"/>
      <c r="U37" s="6"/>
      <c r="V37" s="6"/>
      <c r="W37" s="6"/>
      <c r="X37" s="6"/>
      <c r="Y37" s="6"/>
      <c r="Z37" s="6"/>
      <c r="AA37" s="6"/>
      <c r="AB37" s="6"/>
      <c r="AC37" s="6"/>
      <c r="AD37" s="6"/>
      <c r="AE37" s="6"/>
      <c r="AF37" s="6"/>
      <c r="AG37" s="6"/>
      <c r="AH37" s="6"/>
      <c r="AI37" s="6"/>
      <c r="AJ37" s="6"/>
      <c r="AK37" s="6"/>
    </row>
    <row r="38" spans="1:37" ht="17.25" thickBot="1">
      <c r="A38" s="80"/>
      <c r="B38" s="88"/>
      <c r="C38" s="25"/>
      <c r="D38" s="25"/>
      <c r="E38" s="47" t="s">
        <v>1</v>
      </c>
      <c r="F38" s="48"/>
      <c r="G38" s="49">
        <f>CEILING(G39,100)</f>
        <v>0</v>
      </c>
      <c r="H38" s="49">
        <f>IF(H27="","",CEILING(H39,100))</f>
      </c>
      <c r="I38" s="25"/>
      <c r="J38" s="25"/>
      <c r="K38" s="25"/>
      <c r="L38" s="25"/>
      <c r="M38" s="25"/>
      <c r="N38" s="26"/>
      <c r="O38" s="49">
        <f>IF(H27="","",CEILING(O39,100))</f>
      </c>
      <c r="P38" s="6"/>
      <c r="Q38" s="6"/>
      <c r="R38" s="6"/>
      <c r="S38" s="6"/>
      <c r="T38" s="6"/>
      <c r="U38" s="6"/>
      <c r="V38" s="6"/>
      <c r="W38" s="6"/>
      <c r="X38" s="6"/>
      <c r="Y38" s="6"/>
      <c r="Z38" s="6"/>
      <c r="AA38" s="6"/>
      <c r="AB38" s="6"/>
      <c r="AC38" s="6"/>
      <c r="AD38" s="6"/>
      <c r="AE38" s="6"/>
      <c r="AF38" s="6"/>
      <c r="AG38" s="6"/>
      <c r="AH38" s="6"/>
      <c r="AI38" s="6"/>
      <c r="AJ38" s="6"/>
      <c r="AK38" s="6"/>
    </row>
    <row r="39" spans="1:37" ht="16.5" hidden="1" thickTop="1">
      <c r="A39" s="80"/>
      <c r="B39" s="88"/>
      <c r="C39" s="25"/>
      <c r="D39" s="25"/>
      <c r="E39" s="50" t="s">
        <v>1</v>
      </c>
      <c r="F39" s="51"/>
      <c r="G39" s="52">
        <f>G32*$F$20*$I$22*G31</f>
        <v>0</v>
      </c>
      <c r="H39" s="52" t="e">
        <f>H32*$F$20*$I$22*H31</f>
        <v>#VALUE!</v>
      </c>
      <c r="I39" s="25"/>
      <c r="J39" s="25"/>
      <c r="K39" s="25"/>
      <c r="L39" s="25"/>
      <c r="M39" s="25"/>
      <c r="N39" s="26"/>
      <c r="O39" s="52" t="e">
        <f>O32*$F$20*$I$22*O31</f>
        <v>#VALUE!</v>
      </c>
      <c r="P39" s="6"/>
      <c r="Q39" s="6"/>
      <c r="R39" s="6"/>
      <c r="S39" s="6"/>
      <c r="T39" s="6"/>
      <c r="U39" s="6"/>
      <c r="V39" s="6"/>
      <c r="W39" s="6"/>
      <c r="X39" s="6"/>
      <c r="Y39" s="6"/>
      <c r="Z39" s="6"/>
      <c r="AA39" s="6"/>
      <c r="AB39" s="6"/>
      <c r="AC39" s="6"/>
      <c r="AD39" s="6"/>
      <c r="AE39" s="6"/>
      <c r="AF39" s="6"/>
      <c r="AG39" s="6"/>
      <c r="AH39" s="6"/>
      <c r="AI39" s="6"/>
      <c r="AJ39" s="6"/>
      <c r="AK39" s="6"/>
    </row>
    <row r="40" spans="1:37" ht="16.5" hidden="1" thickTop="1">
      <c r="A40" s="80"/>
      <c r="B40" s="88"/>
      <c r="C40" s="25"/>
      <c r="D40" s="25"/>
      <c r="E40" s="53"/>
      <c r="F40" s="53"/>
      <c r="G40" s="54" t="e">
        <f>G31/G41</f>
        <v>#DIV/0!</v>
      </c>
      <c r="H40" s="54">
        <f>IF(H27="","",H31/H41)</f>
      </c>
      <c r="I40" s="25"/>
      <c r="J40" s="25"/>
      <c r="K40" s="25"/>
      <c r="L40" s="25"/>
      <c r="M40" s="25"/>
      <c r="N40" s="26"/>
      <c r="O40" s="54">
        <f>IF(H27="","",O31/O41)</f>
      </c>
      <c r="P40" s="6"/>
      <c r="Q40" s="6"/>
      <c r="R40" s="6"/>
      <c r="S40" s="6"/>
      <c r="T40" s="6"/>
      <c r="U40" s="6"/>
      <c r="V40" s="6"/>
      <c r="W40" s="6"/>
      <c r="X40" s="6"/>
      <c r="Y40" s="6"/>
      <c r="Z40" s="6"/>
      <c r="AA40" s="6"/>
      <c r="AB40" s="6"/>
      <c r="AC40" s="6"/>
      <c r="AD40" s="6"/>
      <c r="AE40" s="6"/>
      <c r="AF40" s="6"/>
      <c r="AG40" s="6"/>
      <c r="AH40" s="6"/>
      <c r="AI40" s="6"/>
      <c r="AJ40" s="6"/>
      <c r="AK40" s="6"/>
    </row>
    <row r="41" spans="1:37" ht="16.5" hidden="1" thickTop="1">
      <c r="A41" s="80"/>
      <c r="B41" s="88"/>
      <c r="C41" s="25"/>
      <c r="D41" s="25"/>
      <c r="E41" s="8"/>
      <c r="F41" s="8"/>
      <c r="G41" s="8" t="e">
        <f>G35/G34</f>
        <v>#DIV/0!</v>
      </c>
      <c r="H41" s="8" t="e">
        <f>H35/H34</f>
        <v>#VALUE!</v>
      </c>
      <c r="I41" s="25"/>
      <c r="J41" s="25"/>
      <c r="K41" s="25"/>
      <c r="L41" s="25"/>
      <c r="M41" s="25"/>
      <c r="N41" s="26"/>
      <c r="O41" s="8" t="e">
        <f>O35/O34</f>
        <v>#VALUE!</v>
      </c>
      <c r="P41" s="6"/>
      <c r="Q41" s="6"/>
      <c r="R41" s="6"/>
      <c r="S41" s="6"/>
      <c r="T41" s="6"/>
      <c r="U41" s="6"/>
      <c r="V41" s="6"/>
      <c r="W41" s="6"/>
      <c r="X41" s="6"/>
      <c r="Y41" s="6"/>
      <c r="Z41" s="6"/>
      <c r="AA41" s="6"/>
      <c r="AB41" s="6"/>
      <c r="AC41" s="6"/>
      <c r="AD41" s="6"/>
      <c r="AE41" s="6"/>
      <c r="AF41" s="6"/>
      <c r="AG41" s="6"/>
      <c r="AH41" s="6"/>
      <c r="AI41" s="6"/>
      <c r="AJ41" s="6"/>
      <c r="AK41" s="6"/>
    </row>
    <row r="42" spans="1:37" ht="26.25" customHeight="1">
      <c r="A42" s="80"/>
      <c r="B42" s="88"/>
      <c r="C42" s="25"/>
      <c r="D42" s="25"/>
      <c r="E42" s="95" t="s">
        <v>30</v>
      </c>
      <c r="F42" s="95"/>
      <c r="G42" s="95"/>
      <c r="H42" s="95"/>
      <c r="I42" s="25"/>
      <c r="J42" s="25"/>
      <c r="K42" s="25"/>
      <c r="L42" s="25"/>
      <c r="M42" s="25"/>
      <c r="N42" s="26"/>
      <c r="P42" s="6"/>
      <c r="Q42" s="6"/>
      <c r="R42" s="6"/>
      <c r="S42" s="6"/>
      <c r="T42" s="6"/>
      <c r="U42" s="6"/>
      <c r="V42" s="6"/>
      <c r="W42" s="6"/>
      <c r="X42" s="6"/>
      <c r="Y42" s="6"/>
      <c r="Z42" s="6"/>
      <c r="AA42" s="6"/>
      <c r="AB42" s="6"/>
      <c r="AC42" s="6"/>
      <c r="AD42" s="6"/>
      <c r="AE42" s="6"/>
      <c r="AF42" s="6"/>
      <c r="AG42" s="6"/>
      <c r="AH42" s="6"/>
      <c r="AI42" s="6"/>
      <c r="AJ42" s="6"/>
      <c r="AK42" s="6"/>
    </row>
    <row r="43" spans="1:14" ht="18" customHeight="1">
      <c r="A43" s="80"/>
      <c r="B43" s="88"/>
      <c r="C43" s="25"/>
      <c r="D43" s="25"/>
      <c r="E43" s="25"/>
      <c r="F43" s="25"/>
      <c r="G43" s="25"/>
      <c r="H43" s="25"/>
      <c r="I43" s="25"/>
      <c r="J43" s="25"/>
      <c r="K43" s="25"/>
      <c r="L43" s="25"/>
      <c r="M43" s="25"/>
      <c r="N43" s="26"/>
    </row>
    <row r="44" spans="1:14" ht="79.5" customHeight="1" thickBot="1">
      <c r="A44" s="81"/>
      <c r="B44" s="89"/>
      <c r="C44" s="55"/>
      <c r="D44" s="55"/>
      <c r="E44" s="55"/>
      <c r="F44" s="55"/>
      <c r="G44" s="55"/>
      <c r="H44" s="55"/>
      <c r="I44" s="55"/>
      <c r="J44" s="55"/>
      <c r="K44" s="55"/>
      <c r="L44" s="55"/>
      <c r="M44" s="55"/>
      <c r="N44" s="56"/>
    </row>
    <row r="45" spans="1:14" ht="15.75" hidden="1">
      <c r="A45" s="80"/>
      <c r="B45" s="88"/>
      <c r="C45" s="25"/>
      <c r="D45" s="25"/>
      <c r="E45" s="25"/>
      <c r="F45" s="25"/>
      <c r="G45" s="25"/>
      <c r="H45" s="25"/>
      <c r="I45" s="25"/>
      <c r="J45" s="25"/>
      <c r="K45" s="25"/>
      <c r="L45" s="25"/>
      <c r="M45" s="25"/>
      <c r="N45" s="26"/>
    </row>
    <row r="46" spans="1:14" ht="15.75" hidden="1">
      <c r="A46" s="80"/>
      <c r="B46" s="88"/>
      <c r="C46" s="25"/>
      <c r="D46" s="25"/>
      <c r="E46" s="25"/>
      <c r="F46" s="25"/>
      <c r="G46" s="25"/>
      <c r="H46" s="25"/>
      <c r="I46" s="25"/>
      <c r="J46" s="25"/>
      <c r="K46" s="25"/>
      <c r="L46" s="25"/>
      <c r="M46" s="25"/>
      <c r="N46" s="26"/>
    </row>
    <row r="47" spans="1:14" ht="15.75" hidden="1">
      <c r="A47" s="80"/>
      <c r="B47" s="88"/>
      <c r="C47" s="25"/>
      <c r="D47" s="57"/>
      <c r="E47" s="57" t="s">
        <v>2</v>
      </c>
      <c r="F47" s="25"/>
      <c r="G47" s="57" t="s">
        <v>3</v>
      </c>
      <c r="H47" s="25"/>
      <c r="I47" s="25"/>
      <c r="J47" s="25"/>
      <c r="K47" s="25"/>
      <c r="L47" s="25"/>
      <c r="M47" s="25"/>
      <c r="N47" s="26"/>
    </row>
    <row r="48" spans="1:14" ht="15.75" hidden="1">
      <c r="A48" s="80"/>
      <c r="B48" s="88"/>
      <c r="C48" s="25"/>
      <c r="D48" s="57">
        <v>1</v>
      </c>
      <c r="E48" s="57">
        <v>5749</v>
      </c>
      <c r="F48" s="58">
        <f aca="true" t="shared" si="0" ref="F48:F59">CEILING(E48,100)</f>
        <v>5800</v>
      </c>
      <c r="G48" s="57">
        <v>4771</v>
      </c>
      <c r="H48" s="58">
        <f aca="true" t="shared" si="1" ref="H48:H59">CEILING(G48,100)</f>
        <v>4800</v>
      </c>
      <c r="I48" s="25"/>
      <c r="J48" s="25"/>
      <c r="K48" s="25"/>
      <c r="L48" s="25"/>
      <c r="M48" s="25"/>
      <c r="N48" s="26"/>
    </row>
    <row r="49" spans="1:14" ht="15.75" hidden="1">
      <c r="A49" s="80"/>
      <c r="B49" s="88"/>
      <c r="C49" s="25"/>
      <c r="D49" s="57">
        <v>2</v>
      </c>
      <c r="E49" s="57">
        <v>11499</v>
      </c>
      <c r="F49" s="58">
        <f t="shared" si="0"/>
        <v>11500</v>
      </c>
      <c r="G49" s="57">
        <v>9543</v>
      </c>
      <c r="H49" s="58">
        <f t="shared" si="1"/>
        <v>9600</v>
      </c>
      <c r="I49" s="25"/>
      <c r="J49" s="25"/>
      <c r="K49" s="25"/>
      <c r="L49" s="25"/>
      <c r="M49" s="25"/>
      <c r="N49" s="26"/>
    </row>
    <row r="50" spans="1:14" ht="15.75" hidden="1">
      <c r="A50" s="80"/>
      <c r="B50" s="88"/>
      <c r="C50" s="25"/>
      <c r="D50" s="57">
        <v>3</v>
      </c>
      <c r="E50" s="57">
        <v>17249</v>
      </c>
      <c r="F50" s="58">
        <f t="shared" si="0"/>
        <v>17300</v>
      </c>
      <c r="G50" s="57">
        <v>14315</v>
      </c>
      <c r="H50" s="58">
        <f t="shared" si="1"/>
        <v>14400</v>
      </c>
      <c r="I50" s="25"/>
      <c r="J50" s="25"/>
      <c r="K50" s="25"/>
      <c r="L50" s="25"/>
      <c r="M50" s="25"/>
      <c r="N50" s="26"/>
    </row>
    <row r="51" spans="1:14" ht="15.75" hidden="1">
      <c r="A51" s="80"/>
      <c r="B51" s="88"/>
      <c r="C51" s="25"/>
      <c r="D51" s="57">
        <v>4</v>
      </c>
      <c r="E51" s="57">
        <v>22999</v>
      </c>
      <c r="F51" s="58">
        <f t="shared" si="0"/>
        <v>23000</v>
      </c>
      <c r="G51" s="57">
        <v>19087</v>
      </c>
      <c r="H51" s="58">
        <f t="shared" si="1"/>
        <v>19100</v>
      </c>
      <c r="I51" s="25"/>
      <c r="J51" s="25"/>
      <c r="K51" s="25"/>
      <c r="L51" s="25"/>
      <c r="M51" s="25"/>
      <c r="N51" s="26"/>
    </row>
    <row r="52" spans="1:14" ht="15.75" hidden="1">
      <c r="A52" s="80"/>
      <c r="B52" s="88"/>
      <c r="C52" s="25"/>
      <c r="D52" s="57">
        <v>5</v>
      </c>
      <c r="E52" s="57">
        <v>28749</v>
      </c>
      <c r="F52" s="58">
        <f t="shared" si="0"/>
        <v>28800</v>
      </c>
      <c r="G52" s="57">
        <v>23859</v>
      </c>
      <c r="H52" s="58">
        <f t="shared" si="1"/>
        <v>23900</v>
      </c>
      <c r="I52" s="25"/>
      <c r="J52" s="25"/>
      <c r="K52" s="25"/>
      <c r="L52" s="25"/>
      <c r="M52" s="25"/>
      <c r="N52" s="26"/>
    </row>
    <row r="53" spans="1:14" ht="15.75" hidden="1">
      <c r="A53" s="80"/>
      <c r="B53" s="88"/>
      <c r="C53" s="25"/>
      <c r="D53" s="57">
        <v>6</v>
      </c>
      <c r="E53" s="57">
        <v>34499</v>
      </c>
      <c r="F53" s="58">
        <f t="shared" si="0"/>
        <v>34500</v>
      </c>
      <c r="G53" s="57">
        <v>28631</v>
      </c>
      <c r="H53" s="58">
        <f t="shared" si="1"/>
        <v>28700</v>
      </c>
      <c r="I53" s="25"/>
      <c r="J53" s="25"/>
      <c r="K53" s="25"/>
      <c r="L53" s="25"/>
      <c r="M53" s="25"/>
      <c r="N53" s="26"/>
    </row>
    <row r="54" spans="1:14" ht="15.75" hidden="1">
      <c r="A54" s="80"/>
      <c r="B54" s="88"/>
      <c r="C54" s="25"/>
      <c r="D54" s="57">
        <v>7</v>
      </c>
      <c r="E54" s="57">
        <v>40249</v>
      </c>
      <c r="F54" s="58">
        <f t="shared" si="0"/>
        <v>40300</v>
      </c>
      <c r="G54" s="57">
        <v>33403</v>
      </c>
      <c r="H54" s="58">
        <f t="shared" si="1"/>
        <v>33500</v>
      </c>
      <c r="I54" s="25"/>
      <c r="J54" s="25"/>
      <c r="K54" s="25"/>
      <c r="L54" s="25"/>
      <c r="M54" s="25"/>
      <c r="N54" s="26"/>
    </row>
    <row r="55" spans="1:14" ht="15.75" hidden="1">
      <c r="A55" s="80"/>
      <c r="B55" s="88"/>
      <c r="C55" s="25"/>
      <c r="D55" s="57">
        <v>8</v>
      </c>
      <c r="E55" s="57">
        <v>45999</v>
      </c>
      <c r="F55" s="58">
        <f t="shared" si="0"/>
        <v>46000</v>
      </c>
      <c r="G55" s="57">
        <v>38175</v>
      </c>
      <c r="H55" s="58">
        <f t="shared" si="1"/>
        <v>38200</v>
      </c>
      <c r="I55" s="25"/>
      <c r="J55" s="25"/>
      <c r="K55" s="25"/>
      <c r="L55" s="25"/>
      <c r="M55" s="25"/>
      <c r="N55" s="26"/>
    </row>
    <row r="56" spans="1:14" ht="15.75" hidden="1">
      <c r="A56" s="80"/>
      <c r="B56" s="88"/>
      <c r="C56" s="25"/>
      <c r="D56" s="57">
        <v>9</v>
      </c>
      <c r="E56" s="57">
        <v>51749</v>
      </c>
      <c r="F56" s="58">
        <f t="shared" si="0"/>
        <v>51800</v>
      </c>
      <c r="G56" s="57">
        <v>42947</v>
      </c>
      <c r="H56" s="58">
        <f t="shared" si="1"/>
        <v>43000</v>
      </c>
      <c r="I56" s="25"/>
      <c r="J56" s="25"/>
      <c r="K56" s="25"/>
      <c r="L56" s="25"/>
      <c r="M56" s="25"/>
      <c r="N56" s="26"/>
    </row>
    <row r="57" spans="1:14" ht="15.75" hidden="1">
      <c r="A57" s="80"/>
      <c r="B57" s="88"/>
      <c r="C57" s="25"/>
      <c r="D57" s="57">
        <v>10</v>
      </c>
      <c r="E57" s="57">
        <v>57499</v>
      </c>
      <c r="F57" s="58">
        <f t="shared" si="0"/>
        <v>57500</v>
      </c>
      <c r="G57" s="57">
        <v>47719</v>
      </c>
      <c r="H57" s="58">
        <f t="shared" si="1"/>
        <v>47800</v>
      </c>
      <c r="I57" s="25"/>
      <c r="J57" s="25"/>
      <c r="K57" s="25"/>
      <c r="L57" s="25"/>
      <c r="M57" s="25"/>
      <c r="N57" s="26"/>
    </row>
    <row r="58" spans="1:14" ht="15.75" hidden="1">
      <c r="A58" s="80"/>
      <c r="B58" s="88"/>
      <c r="C58" s="25"/>
      <c r="D58" s="57">
        <v>11</v>
      </c>
      <c r="E58" s="57">
        <v>63249</v>
      </c>
      <c r="F58" s="58">
        <f t="shared" si="0"/>
        <v>63300</v>
      </c>
      <c r="G58" s="57">
        <v>52491</v>
      </c>
      <c r="H58" s="58">
        <f t="shared" si="1"/>
        <v>52500</v>
      </c>
      <c r="I58" s="25"/>
      <c r="J58" s="25"/>
      <c r="K58" s="25"/>
      <c r="L58" s="25"/>
      <c r="M58" s="25"/>
      <c r="N58" s="26"/>
    </row>
    <row r="59" spans="1:14" ht="15.75" hidden="1">
      <c r="A59" s="80"/>
      <c r="B59" s="88"/>
      <c r="C59" s="25"/>
      <c r="D59" s="57">
        <v>12</v>
      </c>
      <c r="E59" s="57">
        <v>68999</v>
      </c>
      <c r="F59" s="58">
        <f t="shared" si="0"/>
        <v>69000</v>
      </c>
      <c r="G59" s="57">
        <v>57263</v>
      </c>
      <c r="H59" s="58">
        <f t="shared" si="1"/>
        <v>57300</v>
      </c>
      <c r="I59" s="25"/>
      <c r="J59" s="25"/>
      <c r="K59" s="25"/>
      <c r="L59" s="25"/>
      <c r="M59" s="25"/>
      <c r="N59" s="26"/>
    </row>
    <row r="60" spans="1:14" ht="15.75" hidden="1">
      <c r="A60" s="80"/>
      <c r="B60" s="88"/>
      <c r="C60" s="25"/>
      <c r="D60" s="25"/>
      <c r="E60" s="25"/>
      <c r="F60" s="25"/>
      <c r="G60" s="25"/>
      <c r="H60" s="25"/>
      <c r="I60" s="25"/>
      <c r="J60" s="25"/>
      <c r="K60" s="25"/>
      <c r="L60" s="25"/>
      <c r="M60" s="25"/>
      <c r="N60" s="26"/>
    </row>
    <row r="61" spans="1:14" ht="15.75" hidden="1">
      <c r="A61" s="80"/>
      <c r="B61" s="88"/>
      <c r="C61" s="25"/>
      <c r="D61" s="25"/>
      <c r="E61" s="25"/>
      <c r="F61" s="25"/>
      <c r="G61" s="25"/>
      <c r="H61" s="25"/>
      <c r="I61" s="25"/>
      <c r="J61" s="25"/>
      <c r="K61" s="25"/>
      <c r="L61" s="25"/>
      <c r="M61" s="25"/>
      <c r="N61" s="26"/>
    </row>
    <row r="62" spans="1:14" ht="15.75" hidden="1">
      <c r="A62" s="80"/>
      <c r="B62" s="88"/>
      <c r="C62" s="25"/>
      <c r="D62" s="57"/>
      <c r="E62" s="57" t="s">
        <v>4</v>
      </c>
      <c r="F62" s="57">
        <v>2</v>
      </c>
      <c r="G62" s="57">
        <v>3</v>
      </c>
      <c r="H62" s="57">
        <v>4</v>
      </c>
      <c r="I62" s="57">
        <v>5</v>
      </c>
      <c r="J62" s="57">
        <v>6</v>
      </c>
      <c r="K62" s="57">
        <v>7</v>
      </c>
      <c r="L62" s="57">
        <v>8</v>
      </c>
      <c r="M62" s="25"/>
      <c r="N62" s="26"/>
    </row>
    <row r="63" spans="1:14" ht="15.75" hidden="1">
      <c r="A63" s="80"/>
      <c r="B63" s="88"/>
      <c r="C63" s="25"/>
      <c r="D63" s="57" t="s">
        <v>5</v>
      </c>
      <c r="E63" s="59">
        <f>H48</f>
        <v>4800</v>
      </c>
      <c r="F63" s="59">
        <f>H49</f>
        <v>9600</v>
      </c>
      <c r="G63" s="59">
        <f>H50</f>
        <v>14400</v>
      </c>
      <c r="H63" s="59">
        <f>H51</f>
        <v>19100</v>
      </c>
      <c r="I63" s="59">
        <f>H52</f>
        <v>23900</v>
      </c>
      <c r="J63" s="59">
        <f>H53</f>
        <v>28700</v>
      </c>
      <c r="K63" s="59">
        <f>H54</f>
        <v>33500</v>
      </c>
      <c r="L63" s="59">
        <f>H55</f>
        <v>38200</v>
      </c>
      <c r="M63" s="25"/>
      <c r="N63" s="26"/>
    </row>
    <row r="64" spans="1:14" ht="15.75" hidden="1">
      <c r="A64" s="80"/>
      <c r="B64" s="88"/>
      <c r="C64" s="25"/>
      <c r="D64" s="57" t="s">
        <v>6</v>
      </c>
      <c r="E64" s="59">
        <f>F48</f>
        <v>5800</v>
      </c>
      <c r="F64" s="59">
        <f>F49</f>
        <v>11500</v>
      </c>
      <c r="G64" s="59">
        <f>F50</f>
        <v>17300</v>
      </c>
      <c r="H64" s="59">
        <f>F51</f>
        <v>23000</v>
      </c>
      <c r="I64" s="59">
        <f>F52</f>
        <v>28800</v>
      </c>
      <c r="J64" s="59">
        <f>F53</f>
        <v>34500</v>
      </c>
      <c r="K64" s="59">
        <f>F54</f>
        <v>40300</v>
      </c>
      <c r="L64" s="59">
        <f>F55</f>
        <v>46000</v>
      </c>
      <c r="M64" s="25"/>
      <c r="N64" s="26"/>
    </row>
    <row r="65" spans="1:14" ht="15.75" hidden="1">
      <c r="A65" s="80"/>
      <c r="B65" s="88"/>
      <c r="C65" s="25"/>
      <c r="D65" s="25"/>
      <c r="E65" s="25"/>
      <c r="F65" s="25"/>
      <c r="G65" s="25"/>
      <c r="H65" s="25"/>
      <c r="I65" s="25"/>
      <c r="J65" s="25"/>
      <c r="K65" s="25"/>
      <c r="L65" s="25"/>
      <c r="M65" s="25"/>
      <c r="N65" s="26"/>
    </row>
    <row r="66" spans="1:14" ht="15.75" hidden="1">
      <c r="A66" s="80"/>
      <c r="B66" s="88"/>
      <c r="C66" s="25"/>
      <c r="D66" s="25"/>
      <c r="E66" s="25"/>
      <c r="F66" s="25"/>
      <c r="G66" s="25"/>
      <c r="H66" s="25"/>
      <c r="I66" s="25"/>
      <c r="J66" s="25"/>
      <c r="K66" s="25"/>
      <c r="L66" s="25"/>
      <c r="M66" s="25"/>
      <c r="N66" s="26"/>
    </row>
    <row r="67" spans="1:14" ht="15.75" hidden="1">
      <c r="A67" s="80"/>
      <c r="B67" s="88"/>
      <c r="C67" s="25"/>
      <c r="D67" s="25"/>
      <c r="E67" s="25"/>
      <c r="F67" s="25"/>
      <c r="G67" s="25"/>
      <c r="H67" s="25"/>
      <c r="I67" s="25"/>
      <c r="J67" s="25"/>
      <c r="K67" s="25"/>
      <c r="L67" s="25"/>
      <c r="M67" s="25"/>
      <c r="N67" s="26"/>
    </row>
    <row r="68" spans="1:14" ht="15.75" hidden="1">
      <c r="A68" s="80"/>
      <c r="B68" s="88"/>
      <c r="C68" s="25"/>
      <c r="D68" s="25"/>
      <c r="E68" s="25"/>
      <c r="F68" s="25"/>
      <c r="G68" s="25"/>
      <c r="H68" s="25"/>
      <c r="I68" s="25"/>
      <c r="J68" s="25"/>
      <c r="K68" s="25"/>
      <c r="L68" s="25"/>
      <c r="M68" s="25"/>
      <c r="N68" s="26"/>
    </row>
    <row r="69" spans="1:14" ht="15.75" hidden="1">
      <c r="A69" s="80"/>
      <c r="B69" s="88"/>
      <c r="C69" s="25"/>
      <c r="D69" s="25"/>
      <c r="E69" s="25"/>
      <c r="F69" s="25"/>
      <c r="G69" s="25"/>
      <c r="H69" s="25"/>
      <c r="I69" s="25"/>
      <c r="J69" s="25"/>
      <c r="K69" s="25"/>
      <c r="L69" s="25"/>
      <c r="M69" s="25"/>
      <c r="N69" s="26"/>
    </row>
    <row r="70" spans="1:14" ht="15.75" hidden="1">
      <c r="A70" s="80"/>
      <c r="B70" s="88"/>
      <c r="C70" s="25"/>
      <c r="D70" s="25"/>
      <c r="E70" s="25"/>
      <c r="F70" s="25"/>
      <c r="G70" s="25"/>
      <c r="H70" s="25"/>
      <c r="I70" s="25"/>
      <c r="J70" s="25"/>
      <c r="K70" s="25"/>
      <c r="L70" s="25"/>
      <c r="M70" s="25"/>
      <c r="N70" s="26"/>
    </row>
    <row r="71" spans="1:14" ht="15.75" hidden="1">
      <c r="A71" s="80"/>
      <c r="B71" s="88"/>
      <c r="C71" s="25"/>
      <c r="D71" s="25"/>
      <c r="E71" s="25"/>
      <c r="F71" s="25"/>
      <c r="G71" s="25"/>
      <c r="H71" s="25"/>
      <c r="I71" s="25"/>
      <c r="J71" s="25"/>
      <c r="K71" s="25"/>
      <c r="L71" s="25"/>
      <c r="M71" s="25"/>
      <c r="N71" s="26"/>
    </row>
    <row r="72" spans="1:14" ht="15.75" hidden="1">
      <c r="A72" s="80"/>
      <c r="B72" s="88"/>
      <c r="C72" s="25"/>
      <c r="D72" s="25"/>
      <c r="E72" s="25"/>
      <c r="F72" s="25"/>
      <c r="G72" s="25"/>
      <c r="H72" s="25"/>
      <c r="I72" s="25"/>
      <c r="J72" s="25"/>
      <c r="K72" s="25"/>
      <c r="L72" s="25"/>
      <c r="M72" s="25"/>
      <c r="N72" s="26"/>
    </row>
    <row r="73" spans="1:14" ht="15.75" hidden="1">
      <c r="A73" s="80"/>
      <c r="B73" s="88"/>
      <c r="C73" s="25"/>
      <c r="D73" s="25"/>
      <c r="E73" s="25"/>
      <c r="F73" s="25"/>
      <c r="G73" s="25"/>
      <c r="H73" s="25"/>
      <c r="I73" s="25"/>
      <c r="J73" s="25"/>
      <c r="K73" s="25"/>
      <c r="L73" s="25"/>
      <c r="M73" s="25"/>
      <c r="N73" s="26"/>
    </row>
    <row r="74" spans="1:14" ht="15.75" hidden="1">
      <c r="A74" s="80"/>
      <c r="B74" s="88"/>
      <c r="C74" s="25"/>
      <c r="D74" s="25"/>
      <c r="E74" s="25"/>
      <c r="F74" s="25"/>
      <c r="G74" s="25"/>
      <c r="H74" s="25"/>
      <c r="I74" s="25"/>
      <c r="J74" s="25"/>
      <c r="K74" s="25"/>
      <c r="L74" s="25"/>
      <c r="M74" s="25"/>
      <c r="N74" s="26"/>
    </row>
    <row r="75" spans="1:14" ht="15.75" hidden="1">
      <c r="A75" s="80"/>
      <c r="B75" s="88"/>
      <c r="C75" s="25"/>
      <c r="D75" s="25"/>
      <c r="E75" s="25"/>
      <c r="F75" s="25"/>
      <c r="G75" s="25"/>
      <c r="H75" s="25"/>
      <c r="I75" s="25"/>
      <c r="J75" s="25"/>
      <c r="K75" s="25"/>
      <c r="L75" s="25"/>
      <c r="M75" s="25"/>
      <c r="N75" s="26"/>
    </row>
    <row r="76" spans="1:14" ht="15.75" hidden="1">
      <c r="A76" s="80"/>
      <c r="B76" s="88"/>
      <c r="C76" s="25"/>
      <c r="D76" s="25"/>
      <c r="E76" s="25"/>
      <c r="F76" s="25"/>
      <c r="G76" s="25"/>
      <c r="H76" s="25"/>
      <c r="I76" s="25"/>
      <c r="J76" s="25"/>
      <c r="K76" s="25"/>
      <c r="L76" s="25"/>
      <c r="M76" s="25"/>
      <c r="N76" s="26"/>
    </row>
    <row r="77" spans="1:14" ht="15.75" hidden="1">
      <c r="A77" s="80"/>
      <c r="B77" s="88"/>
      <c r="C77" s="25"/>
      <c r="D77" s="25"/>
      <c r="E77" s="25"/>
      <c r="F77" s="25"/>
      <c r="G77" s="25"/>
      <c r="H77" s="25"/>
      <c r="I77" s="25"/>
      <c r="J77" s="25"/>
      <c r="K77" s="25"/>
      <c r="L77" s="25"/>
      <c r="M77" s="25"/>
      <c r="N77" s="26"/>
    </row>
    <row r="78" spans="1:14" ht="15.75" hidden="1">
      <c r="A78" s="80"/>
      <c r="B78" s="88"/>
      <c r="C78" s="25"/>
      <c r="D78" s="25"/>
      <c r="E78" s="25"/>
      <c r="F78" s="25"/>
      <c r="G78" s="25"/>
      <c r="H78" s="25"/>
      <c r="I78" s="25"/>
      <c r="J78" s="25"/>
      <c r="K78" s="25"/>
      <c r="L78" s="25"/>
      <c r="M78" s="25"/>
      <c r="N78" s="26"/>
    </row>
    <row r="79" spans="1:14" ht="15.75" hidden="1">
      <c r="A79" s="80"/>
      <c r="B79" s="88"/>
      <c r="C79" s="25"/>
      <c r="D79" s="25"/>
      <c r="E79" s="25"/>
      <c r="F79" s="25"/>
      <c r="G79" s="25"/>
      <c r="H79" s="25"/>
      <c r="I79" s="25"/>
      <c r="J79" s="25"/>
      <c r="K79" s="25"/>
      <c r="L79" s="25"/>
      <c r="M79" s="25"/>
      <c r="N79" s="26"/>
    </row>
    <row r="80" spans="1:14" ht="15.75" hidden="1">
      <c r="A80" s="80"/>
      <c r="B80" s="88"/>
      <c r="C80" s="25"/>
      <c r="D80" s="25"/>
      <c r="E80" s="25"/>
      <c r="F80" s="25"/>
      <c r="G80" s="25"/>
      <c r="H80" s="25"/>
      <c r="I80" s="25"/>
      <c r="J80" s="25"/>
      <c r="K80" s="25"/>
      <c r="L80" s="25"/>
      <c r="M80" s="25"/>
      <c r="N80" s="26"/>
    </row>
    <row r="81" spans="1:14" ht="15.75" hidden="1">
      <c r="A81" s="80"/>
      <c r="B81" s="88"/>
      <c r="C81" s="25"/>
      <c r="D81" s="25"/>
      <c r="E81" s="25"/>
      <c r="F81" s="25"/>
      <c r="G81" s="25"/>
      <c r="H81" s="25"/>
      <c r="I81" s="25"/>
      <c r="J81" s="25"/>
      <c r="K81" s="25"/>
      <c r="L81" s="25"/>
      <c r="M81" s="25"/>
      <c r="N81" s="26"/>
    </row>
    <row r="82" spans="1:14" ht="15.75" hidden="1">
      <c r="A82" s="80"/>
      <c r="B82" s="88"/>
      <c r="C82" s="25"/>
      <c r="D82" s="25"/>
      <c r="E82" s="25"/>
      <c r="F82" s="25"/>
      <c r="G82" s="25"/>
      <c r="H82" s="25"/>
      <c r="I82" s="25"/>
      <c r="J82" s="25"/>
      <c r="K82" s="25"/>
      <c r="L82" s="25"/>
      <c r="M82" s="25"/>
      <c r="N82" s="26"/>
    </row>
    <row r="83" spans="1:14" ht="15.75" hidden="1">
      <c r="A83" s="80"/>
      <c r="B83" s="88"/>
      <c r="C83" s="25"/>
      <c r="D83" s="25"/>
      <c r="E83" s="25"/>
      <c r="F83" s="25"/>
      <c r="G83" s="25"/>
      <c r="H83" s="25"/>
      <c r="I83" s="25"/>
      <c r="J83" s="25"/>
      <c r="K83" s="25"/>
      <c r="L83" s="25"/>
      <c r="M83" s="25"/>
      <c r="N83" s="26"/>
    </row>
    <row r="84" spans="1:14" ht="15.75" hidden="1">
      <c r="A84" s="80"/>
      <c r="B84" s="88"/>
      <c r="C84" s="25"/>
      <c r="D84" s="25"/>
      <c r="E84" s="25"/>
      <c r="F84" s="25"/>
      <c r="G84" s="25"/>
      <c r="H84" s="25"/>
      <c r="I84" s="25"/>
      <c r="J84" s="25"/>
      <c r="K84" s="25"/>
      <c r="L84" s="25"/>
      <c r="M84" s="25"/>
      <c r="N84" s="26"/>
    </row>
    <row r="85" spans="1:14" ht="15.75" hidden="1">
      <c r="A85" s="80"/>
      <c r="B85" s="88"/>
      <c r="C85" s="25"/>
      <c r="D85" s="25"/>
      <c r="E85" s="25"/>
      <c r="F85" s="25"/>
      <c r="G85" s="25"/>
      <c r="H85" s="25"/>
      <c r="I85" s="25"/>
      <c r="J85" s="25"/>
      <c r="K85" s="25"/>
      <c r="L85" s="25"/>
      <c r="M85" s="25"/>
      <c r="N85" s="26"/>
    </row>
    <row r="86" spans="1:14" ht="15.75" hidden="1">
      <c r="A86" s="80"/>
      <c r="B86" s="88"/>
      <c r="C86" s="25"/>
      <c r="D86" s="25"/>
      <c r="E86" s="25"/>
      <c r="F86" s="25"/>
      <c r="G86" s="25"/>
      <c r="H86" s="25"/>
      <c r="I86" s="25"/>
      <c r="J86" s="25"/>
      <c r="K86" s="25"/>
      <c r="L86" s="25"/>
      <c r="M86" s="25"/>
      <c r="N86" s="26"/>
    </row>
    <row r="87" spans="1:14" ht="15.75" hidden="1">
      <c r="A87" s="80"/>
      <c r="B87" s="88"/>
      <c r="C87" s="25"/>
      <c r="D87" s="25"/>
      <c r="E87" s="25"/>
      <c r="F87" s="25"/>
      <c r="G87" s="25"/>
      <c r="H87" s="25"/>
      <c r="I87" s="25"/>
      <c r="J87" s="25"/>
      <c r="K87" s="25"/>
      <c r="L87" s="25"/>
      <c r="M87" s="25"/>
      <c r="N87" s="26"/>
    </row>
    <row r="88" spans="1:14" ht="15.75" hidden="1">
      <c r="A88" s="80"/>
      <c r="B88" s="88"/>
      <c r="C88" s="25"/>
      <c r="D88" s="25"/>
      <c r="E88" s="25"/>
      <c r="F88" s="25"/>
      <c r="G88" s="25"/>
      <c r="H88" s="25"/>
      <c r="I88" s="25"/>
      <c r="J88" s="25"/>
      <c r="K88" s="25"/>
      <c r="L88" s="25"/>
      <c r="M88" s="25"/>
      <c r="N88" s="26"/>
    </row>
    <row r="89" spans="1:14" ht="15.75" hidden="1">
      <c r="A89" s="80"/>
      <c r="B89" s="88"/>
      <c r="C89" s="25"/>
      <c r="D89" s="25"/>
      <c r="E89" s="25"/>
      <c r="F89" s="25"/>
      <c r="G89" s="25"/>
      <c r="H89" s="25"/>
      <c r="I89" s="25"/>
      <c r="J89" s="25"/>
      <c r="K89" s="25"/>
      <c r="L89" s="25"/>
      <c r="M89" s="25"/>
      <c r="N89" s="26"/>
    </row>
    <row r="90" spans="1:14" ht="15.75" hidden="1">
      <c r="A90" s="80"/>
      <c r="B90" s="88"/>
      <c r="C90" s="25"/>
      <c r="D90" s="25"/>
      <c r="E90" s="25"/>
      <c r="F90" s="25"/>
      <c r="G90" s="25"/>
      <c r="H90" s="25"/>
      <c r="I90" s="25"/>
      <c r="J90" s="25"/>
      <c r="K90" s="25"/>
      <c r="L90" s="25"/>
      <c r="M90" s="25"/>
      <c r="N90" s="26"/>
    </row>
    <row r="91" spans="1:14" ht="15.75" hidden="1">
      <c r="A91" s="80"/>
      <c r="B91" s="88"/>
      <c r="C91" s="25"/>
      <c r="D91" s="25"/>
      <c r="E91" s="25"/>
      <c r="F91" s="25"/>
      <c r="G91" s="25"/>
      <c r="H91" s="25"/>
      <c r="I91" s="25"/>
      <c r="J91" s="25"/>
      <c r="K91" s="25"/>
      <c r="L91" s="25"/>
      <c r="M91" s="25"/>
      <c r="N91" s="26"/>
    </row>
    <row r="92" spans="1:14" ht="1.5" customHeight="1" thickBot="1">
      <c r="A92" s="80"/>
      <c r="B92" s="88"/>
      <c r="C92" s="25"/>
      <c r="D92" s="25"/>
      <c r="E92" s="25"/>
      <c r="F92" s="25"/>
      <c r="G92" s="25"/>
      <c r="H92" s="25"/>
      <c r="I92" s="25"/>
      <c r="J92" s="25"/>
      <c r="K92" s="25"/>
      <c r="L92" s="25"/>
      <c r="M92" s="25"/>
      <c r="N92" s="26"/>
    </row>
    <row r="93" spans="1:14" ht="221.25" customHeight="1" thickBot="1">
      <c r="A93" s="79"/>
      <c r="B93" s="87"/>
      <c r="C93" s="20"/>
      <c r="D93" s="21" t="s">
        <v>7</v>
      </c>
      <c r="E93" s="60"/>
      <c r="F93" s="20"/>
      <c r="G93" s="20"/>
      <c r="H93" s="20"/>
      <c r="I93" s="20"/>
      <c r="J93" s="20"/>
      <c r="K93" s="20"/>
      <c r="L93" s="20"/>
      <c r="M93" s="20"/>
      <c r="N93" s="24"/>
    </row>
    <row r="94" spans="1:14" ht="31.5" customHeight="1">
      <c r="A94" s="82"/>
      <c r="B94" s="90"/>
      <c r="C94" s="61"/>
      <c r="D94" s="143" t="s">
        <v>8</v>
      </c>
      <c r="E94" s="144"/>
      <c r="F94" s="144"/>
      <c r="G94" s="62" t="s">
        <v>53</v>
      </c>
      <c r="H94" s="63"/>
      <c r="I94" s="183" t="s">
        <v>53</v>
      </c>
      <c r="J94" s="184"/>
      <c r="K94" s="171" t="s">
        <v>9</v>
      </c>
      <c r="L94" s="171"/>
      <c r="M94" s="25"/>
      <c r="N94" s="26"/>
    </row>
    <row r="95" spans="1:14" ht="15.75">
      <c r="A95" s="82" t="b">
        <v>0</v>
      </c>
      <c r="B95" s="90"/>
      <c r="C95" s="61"/>
      <c r="D95" s="145" t="s">
        <v>10</v>
      </c>
      <c r="E95" s="146"/>
      <c r="F95" s="146"/>
      <c r="G95" s="64">
        <v>0.5</v>
      </c>
      <c r="H95" s="65"/>
      <c r="I95" s="179">
        <f>$G95+H$113</f>
        <v>0.5</v>
      </c>
      <c r="J95" s="175"/>
      <c r="K95" s="168">
        <f aca="true" t="shared" si="2" ref="K95:K105">+I95*1.2</f>
        <v>0.6</v>
      </c>
      <c r="L95" s="168"/>
      <c r="M95" s="25"/>
      <c r="N95" s="26"/>
    </row>
    <row r="96" spans="1:14" ht="15.75">
      <c r="A96" s="82" t="b">
        <v>0</v>
      </c>
      <c r="B96" s="90"/>
      <c r="C96" s="61"/>
      <c r="D96" s="145" t="s">
        <v>11</v>
      </c>
      <c r="E96" s="146"/>
      <c r="F96" s="146"/>
      <c r="G96" s="64">
        <v>1</v>
      </c>
      <c r="H96" s="65"/>
      <c r="I96" s="179">
        <f>$G96+H$113</f>
        <v>1</v>
      </c>
      <c r="J96" s="175"/>
      <c r="K96" s="168">
        <f t="shared" si="2"/>
        <v>1.2</v>
      </c>
      <c r="L96" s="168"/>
      <c r="M96" s="25"/>
      <c r="N96" s="26"/>
    </row>
    <row r="97" spans="1:14" ht="15.75">
      <c r="A97" s="82" t="b">
        <v>0</v>
      </c>
      <c r="B97" s="90"/>
      <c r="C97" s="61"/>
      <c r="D97" s="145" t="s">
        <v>12</v>
      </c>
      <c r="E97" s="146"/>
      <c r="F97" s="146"/>
      <c r="G97" s="64">
        <v>1.15</v>
      </c>
      <c r="H97" s="65"/>
      <c r="I97" s="179">
        <f>$G97+H$113</f>
        <v>1.15</v>
      </c>
      <c r="J97" s="175"/>
      <c r="K97" s="168">
        <f t="shared" si="2"/>
        <v>1.38</v>
      </c>
      <c r="L97" s="168"/>
      <c r="M97" s="25"/>
      <c r="N97" s="26"/>
    </row>
    <row r="98" spans="1:14" ht="15.75">
      <c r="A98" s="82" t="b">
        <v>0</v>
      </c>
      <c r="B98" s="90"/>
      <c r="C98" s="61"/>
      <c r="D98" s="147" t="s">
        <v>13</v>
      </c>
      <c r="E98" s="148"/>
      <c r="F98" s="148"/>
      <c r="G98" s="66">
        <v>1.4</v>
      </c>
      <c r="H98" s="67"/>
      <c r="I98" s="179">
        <f>$G98+H$113</f>
        <v>1.4</v>
      </c>
      <c r="J98" s="175"/>
      <c r="K98" s="168">
        <f t="shared" si="2"/>
        <v>1.68</v>
      </c>
      <c r="L98" s="168"/>
      <c r="M98" s="25"/>
      <c r="N98" s="26"/>
    </row>
    <row r="99" spans="1:14" ht="15.75">
      <c r="A99" s="82" t="b">
        <v>0</v>
      </c>
      <c r="B99" s="90"/>
      <c r="C99" s="61"/>
      <c r="D99" s="145" t="s">
        <v>14</v>
      </c>
      <c r="E99" s="146"/>
      <c r="F99" s="146"/>
      <c r="G99" s="64">
        <v>1.5</v>
      </c>
      <c r="H99" s="65"/>
      <c r="I99" s="179">
        <f>$G99+H$113</f>
        <v>1.5</v>
      </c>
      <c r="J99" s="175"/>
      <c r="K99" s="168">
        <f t="shared" si="2"/>
        <v>1.7999999999999998</v>
      </c>
      <c r="L99" s="168"/>
      <c r="M99" s="25"/>
      <c r="N99" s="26"/>
    </row>
    <row r="100" spans="1:14" ht="15.75">
      <c r="A100" s="82" t="b">
        <v>0</v>
      </c>
      <c r="B100" s="90"/>
      <c r="C100" s="61"/>
      <c r="D100" s="158" t="s">
        <v>15</v>
      </c>
      <c r="E100" s="159"/>
      <c r="F100" s="159"/>
      <c r="G100" s="68">
        <v>1.66</v>
      </c>
      <c r="H100" s="69"/>
      <c r="I100" s="179">
        <f>$G100+H$113</f>
        <v>1.66</v>
      </c>
      <c r="J100" s="175"/>
      <c r="K100" s="168">
        <f t="shared" si="2"/>
        <v>1.9919999999999998</v>
      </c>
      <c r="L100" s="168"/>
      <c r="M100" s="25"/>
      <c r="N100" s="26"/>
    </row>
    <row r="101" spans="1:14" ht="15.75">
      <c r="A101" s="82" t="b">
        <v>0</v>
      </c>
      <c r="B101" s="90"/>
      <c r="C101" s="61"/>
      <c r="D101" s="145" t="s">
        <v>16</v>
      </c>
      <c r="E101" s="146"/>
      <c r="F101" s="146"/>
      <c r="G101" s="64">
        <v>1.85</v>
      </c>
      <c r="H101" s="65"/>
      <c r="I101" s="179">
        <f>$G101+H$113</f>
        <v>1.85</v>
      </c>
      <c r="J101" s="175"/>
      <c r="K101" s="168">
        <f t="shared" si="2"/>
        <v>2.22</v>
      </c>
      <c r="L101" s="168"/>
      <c r="M101" s="25"/>
      <c r="N101" s="26"/>
    </row>
    <row r="102" spans="1:14" ht="15.75">
      <c r="A102" s="82" t="b">
        <v>0</v>
      </c>
      <c r="B102" s="90"/>
      <c r="C102" s="61"/>
      <c r="D102" s="145" t="s">
        <v>17</v>
      </c>
      <c r="E102" s="146"/>
      <c r="F102" s="146"/>
      <c r="G102" s="64">
        <v>2</v>
      </c>
      <c r="H102" s="65"/>
      <c r="I102" s="179">
        <f>$G102+H$113</f>
        <v>2</v>
      </c>
      <c r="J102" s="175"/>
      <c r="K102" s="168">
        <f t="shared" si="2"/>
        <v>2.4</v>
      </c>
      <c r="L102" s="168"/>
      <c r="M102" s="25"/>
      <c r="N102" s="26"/>
    </row>
    <row r="103" spans="1:14" ht="15.75">
      <c r="A103" s="82" t="b">
        <v>0</v>
      </c>
      <c r="B103" s="90"/>
      <c r="C103" s="61"/>
      <c r="D103" s="147" t="s">
        <v>18</v>
      </c>
      <c r="E103" s="148"/>
      <c r="F103" s="148"/>
      <c r="G103" s="66">
        <v>2.2</v>
      </c>
      <c r="H103" s="67"/>
      <c r="I103" s="179">
        <f>$G103+H$113</f>
        <v>2.2</v>
      </c>
      <c r="J103" s="175"/>
      <c r="K103" s="168">
        <f t="shared" si="2"/>
        <v>2.64</v>
      </c>
      <c r="L103" s="168"/>
      <c r="M103" s="25"/>
      <c r="N103" s="26"/>
    </row>
    <row r="104" spans="1:14" ht="15.75">
      <c r="A104" s="82" t="b">
        <v>0</v>
      </c>
      <c r="B104" s="90"/>
      <c r="C104" s="61"/>
      <c r="D104" s="147" t="s">
        <v>19</v>
      </c>
      <c r="E104" s="148"/>
      <c r="F104" s="148"/>
      <c r="G104" s="66">
        <v>2.4</v>
      </c>
      <c r="H104" s="67"/>
      <c r="I104" s="179">
        <f>$G104+H$113</f>
        <v>2.4</v>
      </c>
      <c r="J104" s="175"/>
      <c r="K104" s="168">
        <f t="shared" si="2"/>
        <v>2.88</v>
      </c>
      <c r="L104" s="168"/>
      <c r="M104" s="25"/>
      <c r="N104" s="26"/>
    </row>
    <row r="105" spans="1:14" ht="16.5" thickBot="1">
      <c r="A105" s="82" t="b">
        <v>0</v>
      </c>
      <c r="B105" s="90"/>
      <c r="C105" s="61"/>
      <c r="D105" s="156" t="s">
        <v>20</v>
      </c>
      <c r="E105" s="157"/>
      <c r="F105" s="157"/>
      <c r="G105" s="70">
        <v>2.6</v>
      </c>
      <c r="H105" s="71"/>
      <c r="I105" s="179">
        <f>$G105+H$113</f>
        <v>2.6</v>
      </c>
      <c r="J105" s="175"/>
      <c r="K105" s="168">
        <f t="shared" si="2"/>
        <v>3.12</v>
      </c>
      <c r="L105" s="168"/>
      <c r="M105" s="25"/>
      <c r="N105" s="26"/>
    </row>
    <row r="106" spans="1:14" ht="6" customHeight="1" thickBot="1">
      <c r="A106" s="82"/>
      <c r="B106" s="90"/>
      <c r="C106" s="61"/>
      <c r="D106" s="72"/>
      <c r="E106" s="73"/>
      <c r="F106" s="73"/>
      <c r="G106" s="73"/>
      <c r="H106" s="73"/>
      <c r="I106" s="73"/>
      <c r="J106" s="73"/>
      <c r="K106" s="73"/>
      <c r="L106" s="73"/>
      <c r="M106" s="25"/>
      <c r="N106" s="26"/>
    </row>
    <row r="107" spans="1:14" ht="21" customHeight="1" thickBot="1">
      <c r="A107" s="82" t="e">
        <f>VLOOKUP(TRUE,A95:L105,9,0)</f>
        <v>#N/A</v>
      </c>
      <c r="B107" s="90"/>
      <c r="C107" s="61"/>
      <c r="D107" s="180" t="s">
        <v>21</v>
      </c>
      <c r="E107" s="181"/>
      <c r="F107" s="181"/>
      <c r="G107" s="181"/>
      <c r="H107" s="182"/>
      <c r="I107" s="172" t="s">
        <v>22</v>
      </c>
      <c r="J107" s="172"/>
      <c r="K107" s="166" t="s">
        <v>23</v>
      </c>
      <c r="L107" s="167"/>
      <c r="M107" s="25"/>
      <c r="N107" s="26"/>
    </row>
    <row r="108" spans="1:14" ht="17.25" thickBot="1" thickTop="1">
      <c r="A108" s="82"/>
      <c r="B108" s="90"/>
      <c r="C108" s="61"/>
      <c r="D108" s="177" t="s">
        <v>31</v>
      </c>
      <c r="E108" s="178"/>
      <c r="F108" s="178"/>
      <c r="G108" s="178"/>
      <c r="H108" s="178"/>
      <c r="I108" s="173"/>
      <c r="J108" s="174"/>
      <c r="K108" s="169">
        <f>I108/100</f>
        <v>0</v>
      </c>
      <c r="L108" s="170"/>
      <c r="M108" s="25"/>
      <c r="N108" s="26"/>
    </row>
    <row r="109" spans="1:14" ht="31.5" customHeight="1" thickBot="1" thickTop="1">
      <c r="A109" s="80"/>
      <c r="B109" s="88"/>
      <c r="C109" s="25"/>
      <c r="D109" s="177" t="s">
        <v>32</v>
      </c>
      <c r="E109" s="178"/>
      <c r="F109" s="178"/>
      <c r="G109" s="178"/>
      <c r="H109" s="178"/>
      <c r="I109" s="160"/>
      <c r="J109" s="161"/>
      <c r="K109" s="175">
        <f>I109</f>
        <v>0</v>
      </c>
      <c r="L109" s="176"/>
      <c r="M109" s="25"/>
      <c r="N109" s="26"/>
    </row>
    <row r="110" spans="1:14" ht="17.25" thickBot="1" thickTop="1">
      <c r="A110" s="80"/>
      <c r="B110" s="88"/>
      <c r="C110" s="25"/>
      <c r="D110" s="177" t="s">
        <v>33</v>
      </c>
      <c r="E110" s="178"/>
      <c r="F110" s="178"/>
      <c r="G110" s="178"/>
      <c r="H110" s="178"/>
      <c r="I110" s="160"/>
      <c r="J110" s="161"/>
      <c r="K110" s="169">
        <f>I110/0.2</f>
        <v>0</v>
      </c>
      <c r="L110" s="170"/>
      <c r="M110" s="25"/>
      <c r="N110" s="26"/>
    </row>
    <row r="111" spans="1:14" ht="17.25" thickBot="1" thickTop="1">
      <c r="A111" s="80"/>
      <c r="B111" s="88"/>
      <c r="C111" s="61"/>
      <c r="D111" s="177" t="s">
        <v>24</v>
      </c>
      <c r="E111" s="178"/>
      <c r="F111" s="178"/>
      <c r="G111" s="178"/>
      <c r="H111" s="178"/>
      <c r="I111" s="160"/>
      <c r="J111" s="161"/>
      <c r="K111" s="169">
        <f>IF(I111="oui",0.25,0)</f>
        <v>0</v>
      </c>
      <c r="L111" s="170"/>
      <c r="M111" s="25"/>
      <c r="N111" s="26"/>
    </row>
    <row r="112" spans="1:14" ht="17.25" thickBot="1" thickTop="1">
      <c r="A112" s="80"/>
      <c r="B112" s="88"/>
      <c r="C112" s="61"/>
      <c r="D112" s="153" t="s">
        <v>34</v>
      </c>
      <c r="E112" s="154"/>
      <c r="F112" s="154"/>
      <c r="G112" s="154"/>
      <c r="H112" s="155"/>
      <c r="I112" s="162"/>
      <c r="J112" s="163"/>
      <c r="K112" s="169">
        <f>I112/40</f>
        <v>0</v>
      </c>
      <c r="L112" s="170"/>
      <c r="M112" s="25"/>
      <c r="N112" s="26"/>
    </row>
    <row r="113" spans="1:14" ht="16.5" customHeight="1" thickBot="1" thickTop="1">
      <c r="A113" s="80"/>
      <c r="B113" s="88"/>
      <c r="C113" s="61" t="e">
        <f>H113+A107</f>
        <v>#N/A</v>
      </c>
      <c r="D113" s="151" t="s">
        <v>25</v>
      </c>
      <c r="E113" s="152"/>
      <c r="F113" s="152"/>
      <c r="G113" s="74"/>
      <c r="H113" s="164">
        <f>SUM(K108:L112)</f>
        <v>0</v>
      </c>
      <c r="I113" s="164"/>
      <c r="J113" s="164"/>
      <c r="K113" s="164"/>
      <c r="L113" s="165"/>
      <c r="M113" s="25"/>
      <c r="N113" s="26"/>
    </row>
    <row r="114" spans="1:14" ht="4.5" customHeight="1">
      <c r="A114" s="80"/>
      <c r="B114" s="88"/>
      <c r="C114" s="25"/>
      <c r="D114" s="25"/>
      <c r="E114" s="25"/>
      <c r="F114" s="25"/>
      <c r="G114" s="25"/>
      <c r="H114" s="25"/>
      <c r="I114" s="25"/>
      <c r="J114" s="25"/>
      <c r="K114" s="25"/>
      <c r="L114" s="25"/>
      <c r="M114" s="25"/>
      <c r="N114" s="26"/>
    </row>
    <row r="115" spans="1:14" ht="15.75">
      <c r="A115" s="80"/>
      <c r="B115" s="88"/>
      <c r="C115" s="25"/>
      <c r="D115" s="8"/>
      <c r="E115" s="75" t="s">
        <v>26</v>
      </c>
      <c r="F115" s="76">
        <f>IF(ISERROR(C113)=TRUE,"",C113)</f>
      </c>
      <c r="G115" s="25"/>
      <c r="H115" s="25"/>
      <c r="I115" s="25"/>
      <c r="J115" s="25"/>
      <c r="K115" s="25"/>
      <c r="L115" s="25"/>
      <c r="M115" s="25"/>
      <c r="N115" s="26"/>
    </row>
    <row r="116" spans="1:14" ht="6" customHeight="1" hidden="1">
      <c r="A116" s="80"/>
      <c r="B116" s="88"/>
      <c r="C116" s="25"/>
      <c r="D116" s="25"/>
      <c r="E116" s="25"/>
      <c r="F116" s="25"/>
      <c r="G116" s="25"/>
      <c r="H116" s="25"/>
      <c r="I116" s="25"/>
      <c r="J116" s="25"/>
      <c r="K116" s="25"/>
      <c r="L116" s="25"/>
      <c r="M116" s="25"/>
      <c r="N116" s="26"/>
    </row>
    <row r="117" spans="1:14" ht="6" customHeight="1" thickBot="1">
      <c r="A117" s="81"/>
      <c r="B117" s="89"/>
      <c r="C117" s="55"/>
      <c r="D117" s="55"/>
      <c r="E117" s="55"/>
      <c r="F117" s="55"/>
      <c r="G117" s="55"/>
      <c r="H117" s="55"/>
      <c r="I117" s="55"/>
      <c r="J117" s="55"/>
      <c r="K117" s="55"/>
      <c r="L117" s="55"/>
      <c r="M117" s="55"/>
      <c r="N117" s="56"/>
    </row>
    <row r="118" spans="1:14" ht="15.75">
      <c r="A118" s="83"/>
      <c r="B118" s="83"/>
      <c r="C118" s="6"/>
      <c r="D118" s="6"/>
      <c r="E118" s="6"/>
      <c r="F118" s="6"/>
      <c r="G118" s="6"/>
      <c r="H118" s="6"/>
      <c r="I118" s="6"/>
      <c r="J118" s="6"/>
      <c r="K118" s="6"/>
      <c r="L118" s="6"/>
      <c r="M118" s="6"/>
      <c r="N118" s="6"/>
    </row>
    <row r="119" spans="1:14" ht="15.75">
      <c r="A119" s="83"/>
      <c r="B119" s="83"/>
      <c r="C119" s="6"/>
      <c r="D119" s="6"/>
      <c r="E119" s="6"/>
      <c r="F119" s="6"/>
      <c r="G119" s="6"/>
      <c r="H119" s="6"/>
      <c r="I119" s="6"/>
      <c r="J119" s="6"/>
      <c r="K119" s="6"/>
      <c r="L119" s="6"/>
      <c r="M119" s="6"/>
      <c r="N119" s="6"/>
    </row>
  </sheetData>
  <sheetProtection password="C66D" sheet="1"/>
  <mergeCells count="98">
    <mergeCell ref="D95:F95"/>
    <mergeCell ref="D107:H107"/>
    <mergeCell ref="I94:J94"/>
    <mergeCell ref="I95:J95"/>
    <mergeCell ref="I96:J96"/>
    <mergeCell ref="I97:J97"/>
    <mergeCell ref="I98:J98"/>
    <mergeCell ref="I99:J99"/>
    <mergeCell ref="I100:J100"/>
    <mergeCell ref="I101:J101"/>
    <mergeCell ref="I102:J102"/>
    <mergeCell ref="I103:J103"/>
    <mergeCell ref="I104:J104"/>
    <mergeCell ref="I105:J105"/>
    <mergeCell ref="D109:H109"/>
    <mergeCell ref="D108:H108"/>
    <mergeCell ref="D110:H110"/>
    <mergeCell ref="D111:H111"/>
    <mergeCell ref="I107:J107"/>
    <mergeCell ref="I108:J108"/>
    <mergeCell ref="I109:J109"/>
    <mergeCell ref="K96:L96"/>
    <mergeCell ref="K104:L104"/>
    <mergeCell ref="K103:L103"/>
    <mergeCell ref="K102:L102"/>
    <mergeCell ref="K101:L101"/>
    <mergeCell ref="K109:L109"/>
    <mergeCell ref="K108:L108"/>
    <mergeCell ref="K95:L95"/>
    <mergeCell ref="K94:L94"/>
    <mergeCell ref="K100:L100"/>
    <mergeCell ref="K99:L99"/>
    <mergeCell ref="K98:L98"/>
    <mergeCell ref="K97:L97"/>
    <mergeCell ref="K107:L107"/>
    <mergeCell ref="K105:L105"/>
    <mergeCell ref="K112:L112"/>
    <mergeCell ref="K111:L111"/>
    <mergeCell ref="K110:L110"/>
    <mergeCell ref="I110:J110"/>
    <mergeCell ref="I111:J111"/>
    <mergeCell ref="I112:J112"/>
    <mergeCell ref="H113:L113"/>
    <mergeCell ref="D113:F113"/>
    <mergeCell ref="D112:H112"/>
    <mergeCell ref="D103:F103"/>
    <mergeCell ref="D96:F96"/>
    <mergeCell ref="D97:F97"/>
    <mergeCell ref="D98:F98"/>
    <mergeCell ref="D105:F105"/>
    <mergeCell ref="D99:F99"/>
    <mergeCell ref="D101:F101"/>
    <mergeCell ref="D100:F100"/>
    <mergeCell ref="D94:F94"/>
    <mergeCell ref="D102:F102"/>
    <mergeCell ref="D104:F104"/>
    <mergeCell ref="E29:F29"/>
    <mergeCell ref="E30:F30"/>
    <mergeCell ref="E31:F31"/>
    <mergeCell ref="E32:F32"/>
    <mergeCell ref="E37:F37"/>
    <mergeCell ref="E33:F33"/>
    <mergeCell ref="E34:F34"/>
    <mergeCell ref="E35:F35"/>
    <mergeCell ref="E36:F36"/>
    <mergeCell ref="D22:H22"/>
    <mergeCell ref="E28:F28"/>
    <mergeCell ref="F20:G20"/>
    <mergeCell ref="D21:H21"/>
    <mergeCell ref="E27:F27"/>
    <mergeCell ref="D23:H24"/>
    <mergeCell ref="E26:H26"/>
    <mergeCell ref="I21:L21"/>
    <mergeCell ref="I23:J23"/>
    <mergeCell ref="K23:L23"/>
    <mergeCell ref="G4:J4"/>
    <mergeCell ref="G5:J5"/>
    <mergeCell ref="G6:J6"/>
    <mergeCell ref="G8:J8"/>
    <mergeCell ref="G7:J7"/>
    <mergeCell ref="F18:H18"/>
    <mergeCell ref="F19:H19"/>
    <mergeCell ref="G9:J9"/>
    <mergeCell ref="G10:J10"/>
    <mergeCell ref="D16:H16"/>
    <mergeCell ref="G11:J11"/>
    <mergeCell ref="G12:J12"/>
    <mergeCell ref="I16:L16"/>
    <mergeCell ref="D17:H17"/>
    <mergeCell ref="D18:E19"/>
    <mergeCell ref="E42:H42"/>
    <mergeCell ref="D15:L15"/>
    <mergeCell ref="I24:J24"/>
    <mergeCell ref="K24:L24"/>
    <mergeCell ref="I17:L17"/>
    <mergeCell ref="I18:L18"/>
    <mergeCell ref="I19:L19"/>
    <mergeCell ref="I22:L22"/>
  </mergeCells>
  <conditionalFormatting sqref="H113:L113">
    <cfRule type="cellIs" priority="1" dxfId="0" operator="equal" stopIfTrue="1">
      <formula>0</formula>
    </cfRule>
  </conditionalFormatting>
  <conditionalFormatting sqref="O31 H31">
    <cfRule type="cellIs" priority="2" dxfId="1" operator="equal" stopIfTrue="1">
      <formula>4.94318181818182</formula>
    </cfRule>
  </conditionalFormatting>
  <dataValidations count="2">
    <dataValidation type="list" allowBlank="1" showInputMessage="1" showErrorMessage="1" sqref="I111 I21 I24 K24 G25:H25">
      <formula1>"OUI,NON"</formula1>
    </dataValidation>
    <dataValidation type="list" allowBlank="1" showInputMessage="1" showErrorMessage="1" sqref="F18">
      <formula1>"ETP,Poste"</formula1>
    </dataValidation>
  </dataValidations>
  <printOptions/>
  <pageMargins left="0.75" right="0.75" top="0.22" bottom="0.28" header="0.17" footer="0.17"/>
  <pageSetup horizontalDpi="600" verticalDpi="600" orientation="portrait" paperSize="9" r:id="rId3"/>
  <rowBreaks count="1" manualBreakCount="1">
    <brk id="9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Administrateur</cp:lastModifiedBy>
  <cp:lastPrinted>2012-12-21T15:20:49Z</cp:lastPrinted>
  <dcterms:created xsi:type="dcterms:W3CDTF">2012-12-21T15:20:16Z</dcterms:created>
  <dcterms:modified xsi:type="dcterms:W3CDTF">2013-10-07T16:05:07Z</dcterms:modified>
  <cp:category/>
  <cp:version/>
  <cp:contentType/>
  <cp:contentStatus/>
</cp:coreProperties>
</file>